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185" windowWidth="19440" windowHeight="9405" tabRatio="702" activeTab="3"/>
  </bookViews>
  <sheets>
    <sheet name="19R y 19.1 Sistemas eficientes" sheetId="19" r:id="rId1"/>
    <sheet name="8R,20R,8 y 20Paisajismo y Riego" sheetId="20" r:id="rId2"/>
    <sheet name="Resultados Agua" sheetId="22" r:id="rId3"/>
    <sheet name="Tablas" sheetId="21" r:id="rId4"/>
  </sheets>
  <externalReferences>
    <externalReference r:id="rId5"/>
  </externalReferences>
  <definedNames>
    <definedName name="_xlnm.Print_Area" localSheetId="0">'19R y 19.1 Sistemas eficientes'!$B$2:$L$81</definedName>
    <definedName name="_xlnm.Print_Area" localSheetId="1">'8R,20R,8 y 20Paisajismo y Riego'!$B$2:$J$56</definedName>
    <definedName name="_xlnm.Print_Area" localSheetId="2">'Resultados Agua'!$B$2:$D$11</definedName>
    <definedName name="Control_HVAC">#REF!</definedName>
    <definedName name="Equipos_clima">#REF!</definedName>
    <definedName name="evaluacion">#REF!</definedName>
    <definedName name="Fluido">#REF!</definedName>
    <definedName name="Marco" localSheetId="1">#REF!</definedName>
    <definedName name="Marco">#REF!</definedName>
    <definedName name="Recintos">#REF!</definedName>
    <definedName name="si_no">#REF!</definedName>
    <definedName name="Tejido">[1]Tablas!$BL$10:$BL$11</definedName>
    <definedName name="Tejidos_protecciones">#REF!</definedName>
    <definedName name="Tipo_Marco">#REF!</definedName>
    <definedName name="Tipo_Ventilacion">#REF!</definedName>
    <definedName name="Ubicacion_Edificio">#REF!</definedName>
    <definedName name="Usos_tipicos">#REF!</definedName>
    <definedName name="Zona_Climatica">#REF!</definedName>
    <definedName name="Zonas_Edificio">#REF!</definedName>
  </definedNames>
  <calcPr calcId="145621"/>
</workbook>
</file>

<file path=xl/calcChain.xml><?xml version="1.0" encoding="utf-8"?>
<calcChain xmlns="http://schemas.openxmlformats.org/spreadsheetml/2006/main">
  <c r="F37" i="20" l="1"/>
  <c r="H37" i="20"/>
  <c r="J37" i="20"/>
  <c r="E57" i="19" l="1"/>
  <c r="F53" i="19"/>
  <c r="E53" i="19"/>
  <c r="D55" i="19" l="1"/>
  <c r="E55" i="19"/>
  <c r="B6" i="20" l="1"/>
  <c r="I36" i="20"/>
  <c r="G9" i="20" l="1"/>
  <c r="C52" i="20"/>
  <c r="E52" i="20"/>
  <c r="G52" i="20"/>
  <c r="I52" i="20"/>
  <c r="D53" i="20"/>
  <c r="F53" i="20"/>
  <c r="H53" i="20"/>
  <c r="J53" i="20"/>
  <c r="I49" i="20" l="1"/>
  <c r="G49" i="20"/>
  <c r="E49" i="20"/>
  <c r="C49" i="20"/>
  <c r="I54" i="20"/>
  <c r="D37" i="20"/>
  <c r="C34" i="20"/>
  <c r="C36" i="20"/>
  <c r="C35" i="20"/>
  <c r="E36" i="20"/>
  <c r="E35" i="20"/>
  <c r="E34" i="20"/>
  <c r="G36" i="20"/>
  <c r="G35" i="20"/>
  <c r="G34" i="20"/>
  <c r="I35" i="20"/>
  <c r="I34" i="20"/>
  <c r="J54" i="20" l="1"/>
  <c r="D54" i="20"/>
  <c r="C54" i="20"/>
  <c r="H54" i="20"/>
  <c r="G54" i="20"/>
  <c r="F54" i="20"/>
  <c r="E54" i="20"/>
  <c r="I37" i="20"/>
  <c r="E37" i="20"/>
  <c r="G37" i="20"/>
  <c r="G28" i="20"/>
  <c r="C37" i="20"/>
  <c r="E32" i="20"/>
  <c r="G32" i="20"/>
  <c r="I32" i="20"/>
  <c r="C32" i="20"/>
  <c r="G29" i="20" l="1"/>
  <c r="G25" i="20" s="1"/>
  <c r="B59" i="19"/>
  <c r="G57" i="19"/>
  <c r="G56" i="19"/>
  <c r="G55" i="19"/>
  <c r="G54" i="19"/>
  <c r="G53" i="19"/>
  <c r="F57" i="19"/>
  <c r="F56" i="19"/>
  <c r="F55" i="19"/>
  <c r="F54" i="19"/>
  <c r="E56" i="19"/>
  <c r="E54" i="19"/>
  <c r="H53" i="19" s="1"/>
  <c r="B67" i="19"/>
  <c r="B51" i="19"/>
  <c r="G45" i="20" l="1"/>
  <c r="G46" i="20"/>
  <c r="E69" i="19"/>
  <c r="G42" i="20" l="1"/>
  <c r="B75" i="19"/>
  <c r="B35" i="21" l="1"/>
  <c r="B36" i="21"/>
  <c r="D8" i="22" s="1"/>
  <c r="B34" i="21"/>
  <c r="B33" i="21" s="1"/>
  <c r="G81" i="19"/>
  <c r="F81" i="19"/>
  <c r="E81" i="19"/>
  <c r="H81" i="19" s="1"/>
  <c r="G80" i="19"/>
  <c r="F80" i="19"/>
  <c r="E80" i="19"/>
  <c r="H80" i="19" s="1"/>
  <c r="G79" i="19"/>
  <c r="F79" i="19"/>
  <c r="E79" i="19"/>
  <c r="H79" i="19" s="1"/>
  <c r="D79" i="19"/>
  <c r="G78" i="19"/>
  <c r="J78" i="19" s="1"/>
  <c r="F78" i="19"/>
  <c r="I78" i="19" s="1"/>
  <c r="E78" i="19"/>
  <c r="H78" i="19" s="1"/>
  <c r="G77" i="19"/>
  <c r="F77" i="19"/>
  <c r="E77" i="19"/>
  <c r="G73" i="19"/>
  <c r="F73" i="19"/>
  <c r="E73" i="19"/>
  <c r="H73" i="19" s="1"/>
  <c r="G72" i="19"/>
  <c r="F72" i="19"/>
  <c r="E72" i="19"/>
  <c r="H72" i="19" s="1"/>
  <c r="G71" i="19"/>
  <c r="F71" i="19"/>
  <c r="E71" i="19"/>
  <c r="H71" i="19" s="1"/>
  <c r="D71" i="19"/>
  <c r="G70" i="19"/>
  <c r="F70" i="19"/>
  <c r="E70" i="19"/>
  <c r="H70" i="19" s="1"/>
  <c r="G69" i="19"/>
  <c r="F69" i="19"/>
  <c r="G65" i="19"/>
  <c r="F65" i="19"/>
  <c r="E65" i="19"/>
  <c r="H65" i="19" s="1"/>
  <c r="G64" i="19"/>
  <c r="F64" i="19"/>
  <c r="E64" i="19"/>
  <c r="H64" i="19" s="1"/>
  <c r="G63" i="19"/>
  <c r="F63" i="19"/>
  <c r="E63" i="19"/>
  <c r="H63" i="19" s="1"/>
  <c r="D63" i="19"/>
  <c r="G62" i="19"/>
  <c r="F62" i="19"/>
  <c r="E62" i="19"/>
  <c r="H62" i="19" s="1"/>
  <c r="G61" i="19"/>
  <c r="F61" i="19"/>
  <c r="E61" i="19"/>
  <c r="J79" i="19" l="1"/>
  <c r="I80" i="19"/>
  <c r="J81" i="19"/>
  <c r="I79" i="19"/>
  <c r="J80" i="19"/>
  <c r="I81" i="19"/>
  <c r="I70" i="19"/>
  <c r="I71" i="19"/>
  <c r="J72" i="19"/>
  <c r="I73" i="19"/>
  <c r="J70" i="19"/>
  <c r="J71" i="19"/>
  <c r="I72" i="19"/>
  <c r="J73" i="19"/>
  <c r="I62" i="19"/>
  <c r="J64" i="19"/>
  <c r="J62" i="19"/>
  <c r="J63" i="19"/>
  <c r="I64" i="19"/>
  <c r="J65" i="19"/>
  <c r="I63" i="19"/>
  <c r="I65" i="19"/>
  <c r="G44" i="20"/>
  <c r="D11" i="22"/>
  <c r="H77" i="19"/>
  <c r="J77" i="19"/>
  <c r="H69" i="19"/>
  <c r="I77" i="19"/>
  <c r="K41" i="19"/>
  <c r="L41" i="19"/>
  <c r="H61" i="19"/>
  <c r="J61" i="19"/>
  <c r="I69" i="19"/>
  <c r="I61" i="19"/>
  <c r="J69" i="19"/>
  <c r="L42" i="19" l="1"/>
  <c r="K43" i="19"/>
  <c r="K44" i="19"/>
  <c r="K42" i="19"/>
  <c r="J41" i="19"/>
  <c r="I41" i="19"/>
  <c r="J44" i="19"/>
  <c r="I42" i="19"/>
  <c r="I43" i="19"/>
  <c r="G44" i="19"/>
  <c r="H41" i="19"/>
  <c r="H42" i="19"/>
  <c r="H43" i="19"/>
  <c r="L44" i="19"/>
  <c r="J43" i="19"/>
  <c r="G43" i="19"/>
  <c r="G41" i="19"/>
  <c r="I44" i="19"/>
  <c r="L43" i="19"/>
  <c r="G42" i="19"/>
  <c r="H44" i="19"/>
  <c r="J42" i="19"/>
  <c r="L40" i="19"/>
  <c r="K40" i="19"/>
  <c r="H40" i="19"/>
  <c r="J40" i="19"/>
  <c r="G40" i="19"/>
  <c r="I40" i="19"/>
  <c r="J53" i="19" l="1"/>
  <c r="I53" i="19"/>
  <c r="I55" i="19" l="1"/>
  <c r="J55" i="19"/>
  <c r="E40" i="19"/>
  <c r="H55" i="19" l="1"/>
  <c r="J56" i="19"/>
  <c r="J57" i="19"/>
  <c r="I56" i="19"/>
  <c r="I57" i="19"/>
  <c r="J54" i="19"/>
  <c r="I54" i="19"/>
  <c r="H54" i="19"/>
  <c r="F42" i="19" l="1"/>
  <c r="E42" i="19"/>
  <c r="H56" i="19"/>
  <c r="H57" i="19"/>
  <c r="F41" i="19"/>
  <c r="E41" i="19"/>
  <c r="E43" i="19" l="1"/>
  <c r="E44" i="19"/>
  <c r="F44" i="19"/>
  <c r="F40" i="19"/>
  <c r="F43" i="19"/>
  <c r="G18" i="19" l="1"/>
  <c r="G17" i="19"/>
  <c r="B30" i="21"/>
  <c r="D6" i="22" s="1"/>
  <c r="G43" i="20"/>
  <c r="G16" i="19" l="1"/>
  <c r="B21" i="21" s="1"/>
  <c r="G14" i="19" s="1"/>
  <c r="B29" i="21"/>
  <c r="B28" i="21" s="1"/>
  <c r="B27" i="21" s="1"/>
  <c r="G26" i="20"/>
  <c r="G27" i="20" l="1"/>
  <c r="D9" i="22"/>
  <c r="D7" i="22"/>
  <c r="B20" i="21"/>
  <c r="B19" i="21" s="1"/>
  <c r="B18" i="21" s="1"/>
  <c r="G15" i="19" l="1"/>
  <c r="D10" i="22"/>
</calcChain>
</file>

<file path=xl/sharedStrings.xml><?xml version="1.0" encoding="utf-8"?>
<sst xmlns="http://schemas.openxmlformats.org/spreadsheetml/2006/main" count="303" uniqueCount="152">
  <si>
    <t>Proyecto</t>
  </si>
  <si>
    <t>Consumo de referencia</t>
  </si>
  <si>
    <t>1 jornada</t>
  </si>
  <si>
    <t>1/2 jornada</t>
  </si>
  <si>
    <t>transitorio</t>
  </si>
  <si>
    <t>Lt/desc.</t>
  </si>
  <si>
    <t>Urinario</t>
  </si>
  <si>
    <t>Lt/min</t>
  </si>
  <si>
    <t>Ducha</t>
  </si>
  <si>
    <t xml:space="preserve">Mujeres uso transitorio </t>
  </si>
  <si>
    <t>L. manos</t>
  </si>
  <si>
    <t>seg/usuario</t>
  </si>
  <si>
    <t>Hombres uso transitorio</t>
  </si>
  <si>
    <t>L. platos</t>
  </si>
  <si>
    <t>Eficiencia del sistema de riego</t>
  </si>
  <si>
    <t>Eficiencia del control de riego</t>
  </si>
  <si>
    <t>Jornadas de uso</t>
  </si>
  <si>
    <t>Descarga Inodoro</t>
  </si>
  <si>
    <t>Inodoro</t>
  </si>
  <si>
    <t>Descarga Urinario</t>
  </si>
  <si>
    <t>Caudal Lavamanos</t>
  </si>
  <si>
    <t>Caudal Ducha</t>
  </si>
  <si>
    <t>Caudal Lavaplatos</t>
  </si>
  <si>
    <t>Precipitaciones anuales localidad [mm*año]</t>
  </si>
  <si>
    <t>Usos diarios por destino de uso principal</t>
  </si>
  <si>
    <t>Proyecto:</t>
  </si>
  <si>
    <t>Usos por persona</t>
  </si>
  <si>
    <t>Usos diarios totales</t>
  </si>
  <si>
    <t>Evapotranspiración de referencia</t>
  </si>
  <si>
    <t>Factor Densidad</t>
  </si>
  <si>
    <t>Factor Microclima</t>
  </si>
  <si>
    <t>Factor Especie</t>
  </si>
  <si>
    <t>Tipo de vegetación</t>
  </si>
  <si>
    <t>1. Arboles</t>
  </si>
  <si>
    <t>2. Arbustos, Trepadoras y Crasas</t>
  </si>
  <si>
    <t>3. Gramíneas</t>
  </si>
  <si>
    <t>4. Cactáceas</t>
  </si>
  <si>
    <t>5. Cubresuelo, Tapizantes y Herbáceas</t>
  </si>
  <si>
    <t>6. Aplicación mixta sin considerar césped</t>
  </si>
  <si>
    <t>7. Cesped</t>
  </si>
  <si>
    <t>Nota: Las crasas de bajo tamaño, por ejemplo la doca, se considerarán como Cubresuelo.</t>
  </si>
  <si>
    <t>Descargas</t>
  </si>
  <si>
    <t>litros</t>
  </si>
  <si>
    <t>Destino</t>
  </si>
  <si>
    <t>Zona climática</t>
  </si>
  <si>
    <t>Código:</t>
  </si>
  <si>
    <t>2) Educación</t>
  </si>
  <si>
    <t>3) Salud</t>
  </si>
  <si>
    <t>4) Seguridad</t>
  </si>
  <si>
    <t>Referencia</t>
  </si>
  <si>
    <t>mm</t>
  </si>
  <si>
    <t>m²</t>
  </si>
  <si>
    <t>Reducción Evapotranspiración estimada</t>
  </si>
  <si>
    <t>si</t>
  </si>
  <si>
    <t>no</t>
  </si>
  <si>
    <t xml:space="preserve">¿Utiliza lavamanos con control automatizado? </t>
  </si>
  <si>
    <t>Tipo de factor</t>
  </si>
  <si>
    <t xml:space="preserve">Factores de Referencia: </t>
  </si>
  <si>
    <t>Resultados Evapotranspiración del sector de paisajismo:</t>
  </si>
  <si>
    <t>Área terreno (lote) de emplazamiento del edificio</t>
  </si>
  <si>
    <t>General</t>
  </si>
  <si>
    <t xml:space="preserve">Consumo de referencia </t>
  </si>
  <si>
    <t>Nivel logrado artefactos</t>
  </si>
  <si>
    <t>Mujeres 1 jornada</t>
  </si>
  <si>
    <t xml:space="preserve">Hombres 1 jornada </t>
  </si>
  <si>
    <t xml:space="preserve">Mujeres 1/2 jornada </t>
  </si>
  <si>
    <t xml:space="preserve">Hombres 1/2 jornada </t>
  </si>
  <si>
    <t>Identificación grupo de artefactos</t>
  </si>
  <si>
    <t>Grupo 1</t>
  </si>
  <si>
    <t>Grupo 2</t>
  </si>
  <si>
    <t>Grupo 3</t>
  </si>
  <si>
    <t>Grupo 4</t>
  </si>
  <si>
    <t>Nivel logrado</t>
  </si>
  <si>
    <t xml:space="preserve">Resultados: </t>
  </si>
  <si>
    <t xml:space="preserve">Referencia </t>
  </si>
  <si>
    <t>Artefacto</t>
  </si>
  <si>
    <t>Consumos 1</t>
  </si>
  <si>
    <t>Consumos 2</t>
  </si>
  <si>
    <t>Consumos 3</t>
  </si>
  <si>
    <t>Consumos 4</t>
  </si>
  <si>
    <t xml:space="preserve">Caracterización Grupos: </t>
  </si>
  <si>
    <t>Lavamanos</t>
  </si>
  <si>
    <t>Lavaplatos</t>
  </si>
  <si>
    <t>Caracterización sectores de paisajismo:</t>
  </si>
  <si>
    <t>Sector 1</t>
  </si>
  <si>
    <t>Sector 2</t>
  </si>
  <si>
    <t>Sector 3</t>
  </si>
  <si>
    <t>Nombre sector</t>
  </si>
  <si>
    <t>Área del sector (m²)</t>
  </si>
  <si>
    <t xml:space="preserve">Tipo de vegetación </t>
  </si>
  <si>
    <t>Sector 4</t>
  </si>
  <si>
    <t>Destino:</t>
  </si>
  <si>
    <t>Evapotranspiración por sector (mm)</t>
  </si>
  <si>
    <t>Consumo  por sector (litros)</t>
  </si>
  <si>
    <t>Nivel logrado en el requerimiento ARQ. Agua 8</t>
  </si>
  <si>
    <t>Nivel logrado paisajismo eficiente</t>
  </si>
  <si>
    <t>Nivel logrado  sistema de riego</t>
  </si>
  <si>
    <t>Nivel logrado requerimiento Inst. Agua 19.1</t>
  </si>
  <si>
    <t>Requerimiento obligatorio 8R</t>
  </si>
  <si>
    <t>Requerimiento obligatorio 20R</t>
  </si>
  <si>
    <t>Artefactos Eficientes</t>
  </si>
  <si>
    <t>Paisajismo y riego</t>
  </si>
  <si>
    <t>1) Oficina y servicios</t>
  </si>
  <si>
    <t>Reducción estimada Consumo</t>
  </si>
  <si>
    <t>Consumo estimado de proyecto</t>
  </si>
  <si>
    <t>NVT — Norte Valles Transversales</t>
  </si>
  <si>
    <t>ND — Norte Desértica</t>
  </si>
  <si>
    <t>NL — Norte Litoral</t>
  </si>
  <si>
    <t>CL — Central Litoral</t>
  </si>
  <si>
    <t>CI — Central Interior</t>
  </si>
  <si>
    <t>SL — Sur Litoral</t>
  </si>
  <si>
    <t>SI — Sur Interior</t>
  </si>
  <si>
    <t>SE — Sur Extremo</t>
  </si>
  <si>
    <t>An — Andina</t>
  </si>
  <si>
    <t>Reducción estimada del consumo de agua por instalación de riego</t>
  </si>
  <si>
    <t>Consumo  de agua estimado para riego:</t>
  </si>
  <si>
    <t>Caracterización de los elementos de Riego por sector de paisajismo:</t>
  </si>
  <si>
    <t>Precipitaciones anuales localidad</t>
  </si>
  <si>
    <t>Evapotranspiración local</t>
  </si>
  <si>
    <t>Indicador / parámetro resultante</t>
  </si>
  <si>
    <t>Nivel de Cumplimiento</t>
  </si>
  <si>
    <t>Resultados - Agua</t>
  </si>
  <si>
    <t>Paisajismo: Reducir un 20% la evapotranspiración</t>
  </si>
  <si>
    <t>ARQ. Agua 8R</t>
  </si>
  <si>
    <t>Requerimiento al cual aplica</t>
  </si>
  <si>
    <t>Sistemas de Agua Potable: Reducir en un 20% el consumo de agua potable</t>
  </si>
  <si>
    <t>INST. Agua 19R</t>
  </si>
  <si>
    <t>Riego: Reducir en un 20% el consumo de agua para riego</t>
  </si>
  <si>
    <t>INST. Agua 20R</t>
  </si>
  <si>
    <t>ARQ. Agua 8</t>
  </si>
  <si>
    <t>Sistema de agua potable: Sistemas eficientes</t>
  </si>
  <si>
    <t>Inst. Agua 19.1</t>
  </si>
  <si>
    <t>Riego: Sistemas efi cientes</t>
  </si>
  <si>
    <t>Inst. Agua 20</t>
  </si>
  <si>
    <t>Paisajismo: Disminución de la evapotranspiración</t>
  </si>
  <si>
    <t>La presente hoja puede ser utilizada para calcular el requerimiento obligatorio "INST. Agua 19R" y el requerimiento voluntario "INST. Agua 19.1" de la Certificación Edificio Sustentable®. La metodología de cálculo está descrita en el "Apéndice 18 : Sistemas de agua potable eficientes" del "Manual de Evaluación y Calificación" versión 1 de la Certificación Edificio Sustentable.</t>
  </si>
  <si>
    <t>Identificación del proyecto:</t>
  </si>
  <si>
    <t>Caracterización del Proyecto:</t>
  </si>
  <si>
    <t>Consumos diarios estimados de cada artefacto:</t>
  </si>
  <si>
    <t>Usos diarios por persona y totales para cada grupo de artefactos:</t>
  </si>
  <si>
    <t>Usos diarios por persona</t>
  </si>
  <si>
    <t>Sistema de riego</t>
  </si>
  <si>
    <t>¿Área de paisajismo suficiente para obtener puntaje?</t>
  </si>
  <si>
    <t>Área proyecto de paisajismo (debe coincidir con las áreas por sector)</t>
  </si>
  <si>
    <t>Requerimiento obligatorio 19R</t>
  </si>
  <si>
    <t>Evapotranspiración estimada de proyecto</t>
  </si>
  <si>
    <t>Factores de paisajismo por sector:</t>
  </si>
  <si>
    <t>La presente hoja puede ser utilizada para calcular el requerimiento obligatorio "ARQ. Agua 8R" y "INST. Agua 20R"  y los requerimientos voluntarios "ARQ. Agua 8" y "INST. Agua 20" de la Certificación Edificio Sustentable®. La metodología de cálculo está descrita en el "Apéndice 19: Procedimiento para cálculo de Paisajismo eficiente" y el "Apéndice 20 : Procedimiento para cálculo de Instalación de Riego eficiente" del "Manual de Evaluación y Calificación" versión 1 de la Certificación Edificio Sustentable.</t>
  </si>
  <si>
    <t>Cálculo del requerimiento obligatorio 8R y  del requerimiento voluntario ARQ.Agua 8</t>
  </si>
  <si>
    <t>Cálculo del requerimiento obligatorio 20R y  del requerimiento voluntario Inst.Agua 20</t>
  </si>
  <si>
    <t>segundos</t>
  </si>
  <si>
    <t>Tiempo de uso menor a 12s  en lavamanos automatizados (el valor se debe justificar)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</si>
</sst>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#,##0.0_ ;\-#,##0.0\ "/>
    <numFmt numFmtId="168" formatCode="#,##0_ ;\-#,##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8"/>
      <color theme="1" tint="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 tint="0.1499984740745262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7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0"/>
      <name val="Calibri"/>
      <family val="2"/>
    </font>
    <font>
      <b/>
      <sz val="16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D6E7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02">
    <xf numFmtId="0" fontId="0" fillId="0" borderId="0" xfId="0"/>
    <xf numFmtId="0" fontId="5" fillId="2" borderId="0" xfId="0" applyFont="1" applyFill="1"/>
    <xf numFmtId="0" fontId="0" fillId="0" borderId="0" xfId="0" applyFont="1" applyBorder="1" applyAlignment="1"/>
    <xf numFmtId="0" fontId="5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12" fillId="2" borderId="0" xfId="2" applyFont="1" applyFill="1" applyBorder="1" applyAlignment="1">
      <alignment horizontal="justify"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/>
    <xf numFmtId="0" fontId="0" fillId="2" borderId="0" xfId="0" applyFont="1" applyFill="1" applyBorder="1"/>
    <xf numFmtId="0" fontId="0" fillId="2" borderId="0" xfId="0" applyFont="1" applyFill="1"/>
    <xf numFmtId="164" fontId="5" fillId="2" borderId="0" xfId="1" applyNumberFormat="1" applyFont="1" applyFill="1" applyBorder="1"/>
    <xf numFmtId="0" fontId="5" fillId="6" borderId="1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/>
    <xf numFmtId="0" fontId="9" fillId="6" borderId="3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42" xfId="0" applyFont="1" applyBorder="1" applyAlignment="1"/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164" fontId="9" fillId="3" borderId="13" xfId="1" applyNumberFormat="1" applyFont="1" applyFill="1" applyBorder="1" applyAlignment="1">
      <alignment horizontal="center" vertical="center"/>
    </xf>
    <xf numFmtId="164" fontId="9" fillId="3" borderId="8" xfId="1" applyNumberFormat="1" applyFont="1" applyFill="1" applyBorder="1" applyAlignment="1">
      <alignment horizontal="center" vertical="center"/>
    </xf>
    <xf numFmtId="164" fontId="9" fillId="3" borderId="16" xfId="1" applyNumberFormat="1" applyFont="1" applyFill="1" applyBorder="1" applyAlignment="1">
      <alignment horizontal="center" vertical="center"/>
    </xf>
    <xf numFmtId="164" fontId="9" fillId="3" borderId="18" xfId="1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6" borderId="5" xfId="0" applyFont="1" applyFill="1" applyBorder="1" applyAlignment="1">
      <alignment horizontal="left" vertical="center"/>
    </xf>
    <xf numFmtId="0" fontId="0" fillId="6" borderId="23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wrapText="1"/>
    </xf>
    <xf numFmtId="166" fontId="9" fillId="6" borderId="40" xfId="1" applyNumberFormat="1" applyFont="1" applyFill="1" applyBorder="1" applyAlignment="1">
      <alignment horizontal="center" vertical="center" wrapText="1"/>
    </xf>
    <xf numFmtId="166" fontId="9" fillId="6" borderId="10" xfId="1" applyNumberFormat="1" applyFont="1" applyFill="1" applyBorder="1" applyAlignment="1">
      <alignment horizontal="center" vertical="center" wrapText="1"/>
    </xf>
    <xf numFmtId="166" fontId="9" fillId="6" borderId="11" xfId="1" applyNumberFormat="1" applyFont="1" applyFill="1" applyBorder="1" applyAlignment="1">
      <alignment horizontal="center" vertical="center" wrapText="1"/>
    </xf>
    <xf numFmtId="164" fontId="9" fillId="3" borderId="19" xfId="1" applyNumberFormat="1" applyFont="1" applyFill="1" applyBorder="1" applyAlignment="1">
      <alignment horizontal="center" vertical="center"/>
    </xf>
    <xf numFmtId="164" fontId="9" fillId="3" borderId="10" xfId="1" applyNumberFormat="1" applyFont="1" applyFill="1" applyBorder="1" applyAlignment="1">
      <alignment horizontal="center" vertical="center"/>
    </xf>
    <xf numFmtId="164" fontId="9" fillId="3" borderId="20" xfId="1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wrapText="1"/>
    </xf>
    <xf numFmtId="166" fontId="9" fillId="6" borderId="41" xfId="1" applyNumberFormat="1" applyFont="1" applyFill="1" applyBorder="1" applyAlignment="1">
      <alignment horizontal="center" vertical="center" wrapText="1"/>
    </xf>
    <xf numFmtId="166" fontId="9" fillId="6" borderId="1" xfId="1" applyNumberFormat="1" applyFont="1" applyFill="1" applyBorder="1" applyAlignment="1">
      <alignment horizontal="center" vertical="center" wrapText="1"/>
    </xf>
    <xf numFmtId="166" fontId="9" fillId="6" borderId="13" xfId="1" applyNumberFormat="1" applyFont="1" applyFill="1" applyBorder="1" applyAlignment="1">
      <alignment horizontal="center" vertical="center" wrapText="1"/>
    </xf>
    <xf numFmtId="164" fontId="9" fillId="3" borderId="43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9" fillId="3" borderId="34" xfId="1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wrapText="1"/>
    </xf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wrapText="1"/>
    </xf>
    <xf numFmtId="0" fontId="16" fillId="6" borderId="15" xfId="0" applyFont="1" applyFill="1" applyBorder="1" applyAlignment="1">
      <alignment wrapText="1"/>
    </xf>
    <xf numFmtId="0" fontId="5" fillId="6" borderId="16" xfId="0" applyFont="1" applyFill="1" applyBorder="1" applyAlignment="1">
      <alignment horizontal="center" wrapText="1"/>
    </xf>
    <xf numFmtId="166" fontId="9" fillId="6" borderId="35" xfId="1" applyNumberFormat="1" applyFont="1" applyFill="1" applyBorder="1" applyAlignment="1">
      <alignment horizontal="center" vertical="center" wrapText="1"/>
    </xf>
    <xf numFmtId="166" fontId="9" fillId="6" borderId="15" xfId="1" applyNumberFormat="1" applyFont="1" applyFill="1" applyBorder="1" applyAlignment="1">
      <alignment horizontal="center" vertical="center" wrapText="1"/>
    </xf>
    <xf numFmtId="166" fontId="9" fillId="6" borderId="16" xfId="1" applyNumberFormat="1" applyFont="1" applyFill="1" applyBorder="1" applyAlignment="1">
      <alignment horizontal="center" vertical="center" wrapText="1"/>
    </xf>
    <xf numFmtId="164" fontId="9" fillId="3" borderId="25" xfId="1" applyNumberFormat="1" applyFont="1" applyFill="1" applyBorder="1" applyAlignment="1">
      <alignment horizontal="center" vertical="center"/>
    </xf>
    <xf numFmtId="164" fontId="9" fillId="3" borderId="15" xfId="1" applyNumberFormat="1" applyFont="1" applyFill="1" applyBorder="1" applyAlignment="1">
      <alignment horizontal="center" vertical="center"/>
    </xf>
    <xf numFmtId="164" fontId="9" fillId="3" borderId="27" xfId="1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9" fillId="2" borderId="0" xfId="0" applyFont="1" applyFill="1"/>
    <xf numFmtId="0" fontId="17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164" fontId="27" fillId="3" borderId="14" xfId="0" applyNumberFormat="1" applyFont="1" applyFill="1" applyBorder="1" applyAlignment="1">
      <alignment vertical="center" wrapText="1"/>
    </xf>
    <xf numFmtId="164" fontId="27" fillId="3" borderId="16" xfId="0" applyNumberFormat="1" applyFont="1" applyFill="1" applyBorder="1" applyAlignment="1">
      <alignment vertical="center" wrapText="1"/>
    </xf>
    <xf numFmtId="164" fontId="27" fillId="3" borderId="14" xfId="0" applyNumberFormat="1" applyFont="1" applyFill="1" applyBorder="1" applyAlignment="1">
      <alignment horizontal="center" vertical="center" wrapText="1"/>
    </xf>
    <xf numFmtId="164" fontId="27" fillId="3" borderId="16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17" fillId="2" borderId="42" xfId="0" applyFont="1" applyFill="1" applyBorder="1"/>
    <xf numFmtId="0" fontId="17" fillId="2" borderId="1" xfId="0" applyFont="1" applyFill="1" applyBorder="1"/>
    <xf numFmtId="0" fontId="29" fillId="5" borderId="3" xfId="0" applyFont="1" applyFill="1" applyBorder="1"/>
    <xf numFmtId="0" fontId="29" fillId="5" borderId="4" xfId="0" applyFont="1" applyFill="1" applyBorder="1"/>
    <xf numFmtId="0" fontId="17" fillId="2" borderId="0" xfId="0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left" vertical="center"/>
    </xf>
    <xf numFmtId="164" fontId="5" fillId="3" borderId="16" xfId="1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wrapText="1"/>
    </xf>
    <xf numFmtId="0" fontId="17" fillId="6" borderId="13" xfId="0" applyFont="1" applyFill="1" applyBorder="1" applyAlignment="1">
      <alignment vertical="center"/>
    </xf>
    <xf numFmtId="0" fontId="17" fillId="6" borderId="16" xfId="0" applyFont="1" applyFill="1" applyBorder="1" applyAlignment="1">
      <alignment vertical="center"/>
    </xf>
    <xf numFmtId="0" fontId="17" fillId="6" borderId="5" xfId="0" applyFont="1" applyFill="1" applyBorder="1"/>
    <xf numFmtId="0" fontId="17" fillId="6" borderId="12" xfId="0" applyFont="1" applyFill="1" applyBorder="1" applyAlignment="1">
      <alignment horizontal="left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7" xfId="0" applyFont="1" applyFill="1" applyBorder="1"/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left"/>
    </xf>
    <xf numFmtId="0" fontId="17" fillId="6" borderId="21" xfId="0" applyFont="1" applyFill="1" applyBorder="1" applyAlignment="1">
      <alignment horizontal="left"/>
    </xf>
    <xf numFmtId="0" fontId="17" fillId="6" borderId="43" xfId="0" applyFont="1" applyFill="1" applyBorder="1" applyAlignment="1">
      <alignment horizontal="left"/>
    </xf>
    <xf numFmtId="0" fontId="23" fillId="6" borderId="25" xfId="0" applyFont="1" applyFill="1" applyBorder="1" applyAlignment="1">
      <alignment horizontal="left" wrapText="1"/>
    </xf>
    <xf numFmtId="0" fontId="17" fillId="6" borderId="12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43" fontId="17" fillId="6" borderId="12" xfId="1" applyNumberFormat="1" applyFont="1" applyFill="1" applyBorder="1" applyAlignment="1">
      <alignment horizontal="center" vertical="center"/>
    </xf>
    <xf numFmtId="0" fontId="17" fillId="6" borderId="57" xfId="0" applyFont="1" applyFill="1" applyBorder="1" applyAlignment="1">
      <alignment wrapText="1"/>
    </xf>
    <xf numFmtId="0" fontId="17" fillId="6" borderId="58" xfId="0" applyFont="1" applyFill="1" applyBorder="1" applyAlignment="1">
      <alignment wrapText="1"/>
    </xf>
    <xf numFmtId="0" fontId="23" fillId="6" borderId="59" xfId="0" applyFont="1" applyFill="1" applyBorder="1" applyAlignment="1">
      <alignment horizontal="left" wrapText="1"/>
    </xf>
    <xf numFmtId="0" fontId="21" fillId="2" borderId="0" xfId="0" applyFont="1" applyFill="1" applyAlignment="1">
      <alignment wrapText="1"/>
    </xf>
    <xf numFmtId="0" fontId="17" fillId="2" borderId="56" xfId="0" applyFont="1" applyFill="1" applyBorder="1" applyAlignment="1">
      <alignment horizontal="left" vertical="center" wrapText="1"/>
    </xf>
    <xf numFmtId="0" fontId="17" fillId="2" borderId="56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wrapText="1"/>
    </xf>
    <xf numFmtId="0" fontId="29" fillId="2" borderId="0" xfId="0" applyFont="1" applyFill="1" applyBorder="1"/>
    <xf numFmtId="0" fontId="17" fillId="6" borderId="58" xfId="0" applyFont="1" applyFill="1" applyBorder="1" applyAlignment="1" applyProtection="1">
      <alignment wrapText="1"/>
      <protection hidden="1"/>
    </xf>
    <xf numFmtId="0" fontId="17" fillId="2" borderId="12" xfId="0" applyFont="1" applyFill="1" applyBorder="1" applyAlignment="1" applyProtection="1">
      <alignment horizontal="center" vertical="center"/>
      <protection hidden="1"/>
    </xf>
    <xf numFmtId="166" fontId="17" fillId="4" borderId="13" xfId="1" applyNumberFormat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Protection="1">
      <protection locked="0"/>
    </xf>
    <xf numFmtId="0" fontId="18" fillId="2" borderId="0" xfId="2" applyFont="1" applyFill="1" applyBorder="1" applyAlignment="1" applyProtection="1">
      <alignment horizontal="justify" vertical="center"/>
      <protection locked="0"/>
    </xf>
    <xf numFmtId="0" fontId="9" fillId="2" borderId="0" xfId="0" applyFont="1" applyFill="1" applyProtection="1">
      <protection locked="0"/>
    </xf>
    <xf numFmtId="0" fontId="0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17" fillId="2" borderId="0" xfId="0" applyFont="1" applyFill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17" fillId="6" borderId="52" xfId="0" applyFont="1" applyFill="1" applyBorder="1"/>
    <xf numFmtId="0" fontId="17" fillId="6" borderId="24" xfId="0" applyFont="1" applyFill="1" applyBorder="1"/>
    <xf numFmtId="0" fontId="17" fillId="6" borderId="53" xfId="0" applyFont="1" applyFill="1" applyBorder="1"/>
    <xf numFmtId="0" fontId="17" fillId="6" borderId="17" xfId="0" applyFont="1" applyFill="1" applyBorder="1"/>
    <xf numFmtId="0" fontId="17" fillId="6" borderId="46" xfId="0" applyFont="1" applyFill="1" applyBorder="1"/>
    <xf numFmtId="0" fontId="17" fillId="6" borderId="50" xfId="0" applyFont="1" applyFill="1" applyBorder="1"/>
    <xf numFmtId="0" fontId="19" fillId="6" borderId="19" xfId="0" applyFont="1" applyFill="1" applyBorder="1" applyAlignment="1"/>
    <xf numFmtId="0" fontId="32" fillId="6" borderId="23" xfId="0" applyFont="1" applyFill="1" applyBorder="1" applyAlignment="1"/>
    <xf numFmtId="0" fontId="32" fillId="6" borderId="20" xfId="0" applyFont="1" applyFill="1" applyBorder="1" applyAlignment="1"/>
    <xf numFmtId="0" fontId="31" fillId="6" borderId="3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wrapText="1"/>
    </xf>
    <xf numFmtId="0" fontId="17" fillId="6" borderId="12" xfId="0" applyFont="1" applyFill="1" applyBorder="1" applyAlignment="1">
      <alignment wrapText="1"/>
    </xf>
    <xf numFmtId="0" fontId="17" fillId="6" borderId="14" xfId="0" applyFont="1" applyFill="1" applyBorder="1" applyAlignment="1">
      <alignment wrapText="1"/>
    </xf>
    <xf numFmtId="0" fontId="17" fillId="6" borderId="5" xfId="0" applyFont="1" applyFill="1" applyBorder="1" applyAlignment="1">
      <alignment vertical="center"/>
    </xf>
    <xf numFmtId="0" fontId="17" fillId="6" borderId="19" xfId="0" applyFont="1" applyFill="1" applyBorder="1"/>
    <xf numFmtId="0" fontId="17" fillId="6" borderId="20" xfId="0" applyFont="1" applyFill="1" applyBorder="1"/>
    <xf numFmtId="0" fontId="17" fillId="6" borderId="21" xfId="0" applyFont="1" applyFill="1" applyBorder="1"/>
    <xf numFmtId="0" fontId="17" fillId="6" borderId="31" xfId="0" applyFont="1" applyFill="1" applyBorder="1"/>
    <xf numFmtId="0" fontId="17" fillId="6" borderId="25" xfId="0" applyFont="1" applyFill="1" applyBorder="1"/>
    <xf numFmtId="0" fontId="17" fillId="6" borderId="27" xfId="0" applyFont="1" applyFill="1" applyBorder="1"/>
    <xf numFmtId="0" fontId="17" fillId="6" borderId="3" xfId="0" applyFont="1" applyFill="1" applyBorder="1"/>
    <xf numFmtId="0" fontId="17" fillId="6" borderId="39" xfId="0" applyFont="1" applyFill="1" applyBorder="1" applyAlignment="1">
      <alignment wrapText="1"/>
    </xf>
    <xf numFmtId="0" fontId="17" fillId="6" borderId="28" xfId="0" applyFont="1" applyFill="1" applyBorder="1" applyAlignment="1">
      <alignment wrapText="1"/>
    </xf>
    <xf numFmtId="0" fontId="17" fillId="6" borderId="38" xfId="0" applyFont="1" applyFill="1" applyBorder="1"/>
    <xf numFmtId="0" fontId="17" fillId="6" borderId="36" xfId="0" applyFont="1" applyFill="1" applyBorder="1"/>
    <xf numFmtId="0" fontId="17" fillId="6" borderId="37" xfId="0" applyFont="1" applyFill="1" applyBorder="1"/>
    <xf numFmtId="0" fontId="17" fillId="6" borderId="12" xfId="0" applyFont="1" applyFill="1" applyBorder="1"/>
    <xf numFmtId="0" fontId="17" fillId="6" borderId="1" xfId="0" applyFont="1" applyFill="1" applyBorder="1"/>
    <xf numFmtId="0" fontId="17" fillId="6" borderId="13" xfId="0" applyFont="1" applyFill="1" applyBorder="1"/>
    <xf numFmtId="0" fontId="17" fillId="6" borderId="14" xfId="0" applyFont="1" applyFill="1" applyBorder="1"/>
    <xf numFmtId="0" fontId="17" fillId="6" borderId="15" xfId="0" applyFont="1" applyFill="1" applyBorder="1"/>
    <xf numFmtId="0" fontId="17" fillId="6" borderId="16" xfId="0" applyFont="1" applyFill="1" applyBorder="1"/>
    <xf numFmtId="0" fontId="19" fillId="2" borderId="0" xfId="0" applyFont="1" applyFill="1" applyBorder="1"/>
    <xf numFmtId="0" fontId="17" fillId="2" borderId="0" xfId="0" applyFont="1" applyFill="1" applyBorder="1" applyProtection="1"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5" fillId="6" borderId="25" xfId="0" applyFont="1" applyFill="1" applyBorder="1" applyAlignment="1"/>
    <xf numFmtId="0" fontId="5" fillId="6" borderId="21" xfId="0" applyFont="1" applyFill="1" applyBorder="1" applyAlignment="1"/>
    <xf numFmtId="167" fontId="5" fillId="7" borderId="21" xfId="1" applyNumberFormat="1" applyFont="1" applyFill="1" applyBorder="1" applyAlignment="1" applyProtection="1">
      <alignment horizontal="right"/>
      <protection locked="0"/>
    </xf>
    <xf numFmtId="167" fontId="5" fillId="7" borderId="25" xfId="1" applyNumberFormat="1" applyFont="1" applyFill="1" applyBorder="1" applyAlignment="1" applyProtection="1">
      <alignment horizontal="right"/>
      <protection locked="0"/>
    </xf>
    <xf numFmtId="166" fontId="17" fillId="7" borderId="13" xfId="1" applyNumberFormat="1" applyFont="1" applyFill="1" applyBorder="1" applyAlignment="1" applyProtection="1">
      <alignment horizontal="center" vertical="center"/>
      <protection locked="0"/>
    </xf>
    <xf numFmtId="166" fontId="17" fillId="7" borderId="17" xfId="1" applyNumberFormat="1" applyFont="1" applyFill="1" applyBorder="1" applyAlignment="1" applyProtection="1">
      <alignment horizontal="center" vertical="center"/>
      <protection locked="0"/>
    </xf>
    <xf numFmtId="43" fontId="17" fillId="7" borderId="13" xfId="1" applyNumberFormat="1" applyFont="1" applyFill="1" applyBorder="1" applyAlignment="1" applyProtection="1">
      <alignment horizontal="center" vertical="center"/>
      <protection locked="0"/>
    </xf>
    <xf numFmtId="0" fontId="15" fillId="6" borderId="31" xfId="0" applyFont="1" applyFill="1" applyBorder="1" applyAlignment="1">
      <alignment horizontal="center" vertical="center"/>
    </xf>
    <xf numFmtId="164" fontId="9" fillId="6" borderId="12" xfId="1" applyNumberFormat="1" applyFont="1" applyFill="1" applyBorder="1" applyAlignment="1">
      <alignment horizontal="right" vertical="center"/>
    </xf>
    <xf numFmtId="164" fontId="9" fillId="6" borderId="14" xfId="1" applyNumberFormat="1" applyFont="1" applyFill="1" applyBorder="1" applyAlignment="1">
      <alignment horizontal="right" vertical="center"/>
    </xf>
    <xf numFmtId="0" fontId="5" fillId="6" borderId="13" xfId="0" applyFont="1" applyFill="1" applyBorder="1" applyAlignment="1" applyProtection="1">
      <alignment horizontal="center" wrapText="1"/>
    </xf>
    <xf numFmtId="167" fontId="5" fillId="2" borderId="9" xfId="1" applyNumberFormat="1" applyFont="1" applyFill="1" applyBorder="1" applyAlignment="1" applyProtection="1">
      <alignment horizontal="center" vertical="center"/>
      <protection locked="0"/>
    </xf>
    <xf numFmtId="167" fontId="5" fillId="7" borderId="9" xfId="1" applyNumberFormat="1" applyFont="1" applyFill="1" applyBorder="1" applyAlignment="1" applyProtection="1">
      <alignment horizontal="center" vertical="center"/>
      <protection locked="0"/>
    </xf>
    <xf numFmtId="167" fontId="5" fillId="7" borderId="26" xfId="1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67" fontId="5" fillId="7" borderId="21" xfId="1" applyNumberFormat="1" applyFont="1" applyFill="1" applyBorder="1" applyAlignment="1" applyProtection="1">
      <alignment horizontal="center" vertical="center"/>
      <protection locked="0"/>
    </xf>
    <xf numFmtId="167" fontId="5" fillId="7" borderId="25" xfId="1" applyNumberFormat="1" applyFont="1" applyFill="1" applyBorder="1" applyAlignment="1" applyProtection="1">
      <alignment horizontal="center" vertical="center"/>
      <protection locked="0"/>
    </xf>
    <xf numFmtId="0" fontId="19" fillId="6" borderId="1" xfId="0" applyFont="1" applyFill="1" applyBorder="1" applyAlignment="1">
      <alignment horizontal="left" vertical="center" wrapText="1"/>
    </xf>
    <xf numFmtId="0" fontId="34" fillId="8" borderId="0" xfId="0" applyFont="1" applyFill="1" applyBorder="1" applyAlignment="1">
      <alignment vertical="center" wrapText="1"/>
    </xf>
    <xf numFmtId="0" fontId="33" fillId="8" borderId="0" xfId="0" applyFont="1" applyFill="1" applyBorder="1" applyAlignment="1">
      <alignment vertical="center"/>
    </xf>
    <xf numFmtId="164" fontId="0" fillId="2" borderId="0" xfId="0" applyNumberFormat="1" applyFont="1" applyFill="1"/>
    <xf numFmtId="164" fontId="17" fillId="2" borderId="0" xfId="0" applyNumberFormat="1" applyFont="1" applyFill="1" applyProtection="1">
      <protection locked="0"/>
    </xf>
    <xf numFmtId="164" fontId="24" fillId="2" borderId="0" xfId="1" applyNumberFormat="1" applyFont="1" applyFill="1" applyProtection="1">
      <protection locked="0"/>
    </xf>
    <xf numFmtId="0" fontId="4" fillId="6" borderId="5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4" fillId="7" borderId="12" xfId="0" applyFont="1" applyFill="1" applyBorder="1" applyAlignment="1" applyProtection="1">
      <alignment horizontal="left" vertical="center"/>
      <protection locked="0"/>
    </xf>
    <xf numFmtId="0" fontId="0" fillId="7" borderId="13" xfId="0" applyFont="1" applyFill="1" applyBorder="1" applyAlignment="1" applyProtection="1">
      <alignment vertical="center"/>
      <protection locked="0"/>
    </xf>
    <xf numFmtId="0" fontId="12" fillId="2" borderId="0" xfId="2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5" fillId="7" borderId="9" xfId="0" applyFont="1" applyFill="1" applyBorder="1" applyAlignment="1" applyProtection="1">
      <alignment horizontal="center" vertical="center"/>
      <protection locked="0"/>
    </xf>
    <xf numFmtId="0" fontId="0" fillId="7" borderId="31" xfId="0" applyFont="1" applyFill="1" applyBorder="1" applyAlignment="1" applyProtection="1">
      <alignment horizontal="center"/>
      <protection locked="0"/>
    </xf>
    <xf numFmtId="166" fontId="5" fillId="7" borderId="15" xfId="1" applyNumberFormat="1" applyFont="1" applyFill="1" applyBorder="1" applyAlignment="1" applyProtection="1">
      <alignment horizontal="right"/>
      <protection locked="0"/>
    </xf>
    <xf numFmtId="166" fontId="0" fillId="7" borderId="16" xfId="1" applyNumberFormat="1" applyFont="1" applyFill="1" applyBorder="1" applyAlignment="1" applyProtection="1">
      <protection locked="0"/>
    </xf>
    <xf numFmtId="168" fontId="7" fillId="7" borderId="33" xfId="1" applyNumberFormat="1" applyFont="1" applyFill="1" applyBorder="1" applyAlignment="1" applyProtection="1">
      <alignment horizontal="center"/>
      <protection locked="0"/>
    </xf>
    <xf numFmtId="0" fontId="7" fillId="7" borderId="23" xfId="0" applyFont="1" applyFill="1" applyBorder="1" applyAlignment="1" applyProtection="1">
      <alignment horizontal="center"/>
      <protection locked="0"/>
    </xf>
    <xf numFmtId="0" fontId="7" fillId="7" borderId="20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165" fontId="1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Font="1" applyBorder="1" applyAlignment="1"/>
    <xf numFmtId="0" fontId="13" fillId="7" borderId="14" xfId="0" applyFont="1" applyFill="1" applyBorder="1" applyAlignment="1" applyProtection="1">
      <alignment horizontal="left"/>
      <protection locked="0"/>
    </xf>
    <xf numFmtId="0" fontId="0" fillId="7" borderId="15" xfId="0" applyFont="1" applyFill="1" applyBorder="1" applyAlignment="1" applyProtection="1">
      <alignment horizontal="left"/>
      <protection locked="0"/>
    </xf>
    <xf numFmtId="0" fontId="0" fillId="7" borderId="15" xfId="0" applyFont="1" applyFill="1" applyBorder="1" applyAlignment="1" applyProtection="1">
      <protection locked="0"/>
    </xf>
    <xf numFmtId="0" fontId="13" fillId="7" borderId="15" xfId="0" applyFont="1" applyFill="1" applyBorder="1" applyAlignment="1" applyProtection="1">
      <protection locked="0"/>
    </xf>
    <xf numFmtId="0" fontId="0" fillId="7" borderId="16" xfId="0" applyFont="1" applyFill="1" applyBorder="1" applyAlignment="1" applyProtection="1">
      <protection locked="0"/>
    </xf>
    <xf numFmtId="0" fontId="10" fillId="6" borderId="10" xfId="0" applyFont="1" applyFill="1" applyBorder="1" applyAlignment="1">
      <alignment horizontal="left" vertical="center"/>
    </xf>
    <xf numFmtId="0" fontId="0" fillId="6" borderId="11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40" xfId="0" applyFont="1" applyFill="1" applyBorder="1" applyAlignment="1">
      <alignment horizontal="left" vertical="center"/>
    </xf>
    <xf numFmtId="0" fontId="5" fillId="6" borderId="19" xfId="0" applyFont="1" applyFill="1" applyBorder="1" applyAlignment="1"/>
    <xf numFmtId="0" fontId="0" fillId="6" borderId="23" xfId="0" applyFont="1" applyFill="1" applyBorder="1" applyAlignment="1"/>
    <xf numFmtId="0" fontId="0" fillId="6" borderId="40" xfId="0" applyFont="1" applyFill="1" applyBorder="1" applyAlignment="1"/>
    <xf numFmtId="0" fontId="11" fillId="6" borderId="12" xfId="0" applyFont="1" applyFill="1" applyBorder="1" applyAlignment="1">
      <alignment horizontal="left" vertical="center" indent="3"/>
    </xf>
    <xf numFmtId="0" fontId="0" fillId="6" borderId="1" xfId="0" applyFont="1" applyFill="1" applyBorder="1" applyAlignment="1">
      <alignment horizontal="left" vertical="center" indent="3"/>
    </xf>
    <xf numFmtId="0" fontId="11" fillId="6" borderId="14" xfId="0" applyFont="1" applyFill="1" applyBorder="1" applyAlignment="1">
      <alignment horizontal="left" vertical="center" indent="3"/>
    </xf>
    <xf numFmtId="0" fontId="0" fillId="6" borderId="15" xfId="0" applyFont="1" applyFill="1" applyBorder="1" applyAlignment="1">
      <alignment horizontal="left" vertical="center" indent="3"/>
    </xf>
    <xf numFmtId="0" fontId="5" fillId="6" borderId="21" xfId="0" applyFont="1" applyFill="1" applyBorder="1" applyAlignment="1"/>
    <xf numFmtId="0" fontId="0" fillId="6" borderId="9" xfId="0" applyFont="1" applyFill="1" applyBorder="1" applyAlignment="1"/>
    <xf numFmtId="0" fontId="0" fillId="6" borderId="41" xfId="0" applyFont="1" applyFill="1" applyBorder="1" applyAlignment="1"/>
    <xf numFmtId="0" fontId="5" fillId="6" borderId="5" xfId="0" applyFont="1" applyFill="1" applyBorder="1" applyAlignment="1"/>
    <xf numFmtId="0" fontId="0" fillId="6" borderId="6" xfId="0" applyFont="1" applyFill="1" applyBorder="1" applyAlignment="1"/>
    <xf numFmtId="0" fontId="0" fillId="6" borderId="7" xfId="0" applyFont="1" applyFill="1" applyBorder="1" applyAlignment="1"/>
    <xf numFmtId="0" fontId="4" fillId="6" borderId="29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68" fontId="5" fillId="7" borderId="14" xfId="1" applyNumberFormat="1" applyFont="1" applyFill="1" applyBorder="1" applyAlignment="1" applyProtection="1">
      <alignment horizontal="right"/>
      <protection locked="0"/>
    </xf>
    <xf numFmtId="168" fontId="5" fillId="7" borderId="16" xfId="1" applyNumberFormat="1" applyFont="1" applyFill="1" applyBorder="1" applyAlignment="1" applyProtection="1">
      <alignment horizontal="right"/>
      <protection locked="0"/>
    </xf>
    <xf numFmtId="168" fontId="5" fillId="7" borderId="22" xfId="1" applyNumberFormat="1" applyFont="1" applyFill="1" applyBorder="1" applyAlignment="1" applyProtection="1">
      <alignment horizontal="right"/>
      <protection locked="0"/>
    </xf>
    <xf numFmtId="168" fontId="5" fillId="7" borderId="54" xfId="1" applyNumberFormat="1" applyFont="1" applyFill="1" applyBorder="1" applyAlignment="1" applyProtection="1">
      <alignment horizontal="right"/>
      <protection locked="0"/>
    </xf>
    <xf numFmtId="168" fontId="5" fillId="7" borderId="21" xfId="1" applyNumberFormat="1" applyFont="1" applyFill="1" applyBorder="1" applyAlignment="1" applyProtection="1">
      <alignment horizontal="right"/>
      <protection locked="0"/>
    </xf>
    <xf numFmtId="168" fontId="5" fillId="7" borderId="31" xfId="1" applyNumberFormat="1" applyFont="1" applyFill="1" applyBorder="1" applyAlignment="1" applyProtection="1">
      <alignment horizontal="right"/>
      <protection locked="0"/>
    </xf>
    <xf numFmtId="0" fontId="4" fillId="6" borderId="19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0" fontId="5" fillId="6" borderId="12" xfId="0" applyFont="1" applyFill="1" applyBorder="1" applyAlignment="1"/>
    <xf numFmtId="0" fontId="0" fillId="6" borderId="1" xfId="0" applyFont="1" applyFill="1" applyBorder="1" applyAlignment="1"/>
    <xf numFmtId="0" fontId="0" fillId="6" borderId="13" xfId="0" applyFont="1" applyFill="1" applyBorder="1" applyAlignment="1"/>
    <xf numFmtId="0" fontId="5" fillId="6" borderId="12" xfId="0" applyFont="1" applyFill="1" applyBorder="1" applyAlignment="1">
      <alignment wrapText="1"/>
    </xf>
    <xf numFmtId="0" fontId="5" fillId="6" borderId="14" xfId="0" applyFont="1" applyFill="1" applyBorder="1" applyAlignment="1">
      <alignment wrapText="1"/>
    </xf>
    <xf numFmtId="0" fontId="0" fillId="6" borderId="15" xfId="0" applyFont="1" applyFill="1" applyBorder="1" applyAlignment="1"/>
    <xf numFmtId="0" fontId="0" fillId="6" borderId="16" xfId="0" applyFont="1" applyFill="1" applyBorder="1" applyAlignment="1"/>
    <xf numFmtId="0" fontId="15" fillId="6" borderId="44" xfId="0" applyFont="1" applyFill="1" applyBorder="1" applyAlignment="1">
      <alignment horizontal="center" wrapText="1"/>
    </xf>
    <xf numFmtId="0" fontId="0" fillId="6" borderId="7" xfId="0" applyFont="1" applyFill="1" applyBorder="1" applyAlignment="1">
      <alignment wrapText="1"/>
    </xf>
    <xf numFmtId="0" fontId="5" fillId="6" borderId="55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wrapText="1"/>
    </xf>
    <xf numFmtId="0" fontId="0" fillId="6" borderId="31" xfId="0" applyFont="1" applyFill="1" applyBorder="1" applyAlignment="1">
      <alignment wrapText="1"/>
    </xf>
    <xf numFmtId="0" fontId="8" fillId="6" borderId="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8" fillId="6" borderId="46" xfId="0" applyFont="1" applyFill="1" applyBorder="1" applyAlignment="1">
      <alignment vertical="center" wrapText="1"/>
    </xf>
    <xf numFmtId="0" fontId="8" fillId="6" borderId="42" xfId="0" applyFont="1" applyFill="1" applyBorder="1" applyAlignment="1">
      <alignment vertical="center" wrapText="1"/>
    </xf>
    <xf numFmtId="0" fontId="8" fillId="6" borderId="4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4" fillId="2" borderId="47" xfId="0" applyFont="1" applyFill="1" applyBorder="1" applyAlignment="1">
      <alignment horizontal="left" vertical="top" wrapText="1"/>
    </xf>
    <xf numFmtId="0" fontId="5" fillId="6" borderId="29" xfId="0" applyFont="1" applyFill="1" applyBorder="1" applyAlignment="1">
      <alignment wrapText="1"/>
    </xf>
    <xf numFmtId="0" fontId="0" fillId="6" borderId="10" xfId="0" applyFont="1" applyFill="1" applyBorder="1" applyAlignment="1"/>
    <xf numFmtId="0" fontId="0" fillId="6" borderId="11" xfId="0" applyFont="1" applyFill="1" applyBorder="1" applyAlignment="1"/>
    <xf numFmtId="0" fontId="5" fillId="6" borderId="32" xfId="0" applyFont="1" applyFill="1" applyBorder="1" applyAlignment="1">
      <alignment wrapText="1"/>
    </xf>
    <xf numFmtId="0" fontId="0" fillId="6" borderId="30" xfId="0" applyFont="1" applyFill="1" applyBorder="1" applyAlignment="1">
      <alignment wrapText="1"/>
    </xf>
    <xf numFmtId="0" fontId="0" fillId="6" borderId="17" xfId="0" applyFont="1" applyFill="1" applyBorder="1" applyAlignment="1">
      <alignment wrapText="1"/>
    </xf>
    <xf numFmtId="0" fontId="9" fillId="6" borderId="21" xfId="0" applyFont="1" applyFill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4" fillId="2" borderId="0" xfId="0" applyFont="1" applyFill="1" applyBorder="1" applyAlignment="1"/>
    <xf numFmtId="0" fontId="2" fillId="2" borderId="0" xfId="0" applyFont="1" applyFill="1" applyBorder="1" applyAlignment="1"/>
    <xf numFmtId="0" fontId="5" fillId="6" borderId="25" xfId="0" applyFont="1" applyFill="1" applyBorder="1" applyAlignment="1"/>
    <xf numFmtId="0" fontId="0" fillId="6" borderId="26" xfId="0" applyFont="1" applyFill="1" applyBorder="1" applyAlignment="1"/>
    <xf numFmtId="0" fontId="0" fillId="6" borderId="35" xfId="0" applyFont="1" applyFill="1" applyBorder="1" applyAlignment="1"/>
    <xf numFmtId="0" fontId="0" fillId="0" borderId="0" xfId="0" applyFont="1" applyBorder="1" applyAlignment="1">
      <alignment horizontal="left" wrapText="1"/>
    </xf>
    <xf numFmtId="164" fontId="5" fillId="3" borderId="1" xfId="1" applyNumberFormat="1" applyFont="1" applyFill="1" applyBorder="1" applyAlignment="1">
      <alignment horizontal="right" vertical="center"/>
    </xf>
    <xf numFmtId="164" fontId="0" fillId="3" borderId="1" xfId="1" applyNumberFormat="1" applyFont="1" applyFill="1" applyBorder="1" applyAlignment="1">
      <alignment horizontal="right" vertical="center"/>
    </xf>
    <xf numFmtId="164" fontId="5" fillId="3" borderId="15" xfId="1" applyNumberFormat="1" applyFont="1" applyFill="1" applyBorder="1" applyAlignment="1">
      <alignment horizontal="right" vertical="center"/>
    </xf>
    <xf numFmtId="164" fontId="0" fillId="3" borderId="15" xfId="1" applyNumberFormat="1" applyFont="1" applyFill="1" applyBorder="1" applyAlignment="1">
      <alignment horizontal="right" vertical="center"/>
    </xf>
    <xf numFmtId="165" fontId="14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/>
    <xf numFmtId="0" fontId="17" fillId="6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9" fillId="2" borderId="2" xfId="0" applyFont="1" applyFill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wrapText="1"/>
    </xf>
    <xf numFmtId="166" fontId="17" fillId="7" borderId="8" xfId="1" applyNumberFormat="1" applyFont="1" applyFill="1" applyBorder="1" applyAlignment="1" applyProtection="1">
      <alignment horizontal="left" vertical="center" wrapText="1"/>
      <protection locked="0"/>
    </xf>
    <xf numFmtId="0" fontId="21" fillId="7" borderId="31" xfId="0" applyFont="1" applyFill="1" applyBorder="1" applyAlignment="1" applyProtection="1">
      <alignment horizontal="left" vertical="center" wrapText="1"/>
      <protection locked="0"/>
    </xf>
    <xf numFmtId="166" fontId="24" fillId="7" borderId="18" xfId="1" applyNumberFormat="1" applyFont="1" applyFill="1" applyBorder="1" applyAlignment="1" applyProtection="1">
      <alignment horizontal="left" vertical="center" wrapText="1"/>
      <protection locked="0"/>
    </xf>
    <xf numFmtId="0" fontId="24" fillId="7" borderId="27" xfId="0" applyFont="1" applyFill="1" applyBorder="1" applyAlignment="1" applyProtection="1">
      <alignment horizontal="left" vertical="center" wrapText="1"/>
      <protection locked="0"/>
    </xf>
    <xf numFmtId="166" fontId="23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7" borderId="41" xfId="0" applyFont="1" applyFill="1" applyBorder="1" applyAlignment="1" applyProtection="1">
      <alignment horizontal="center" vertical="center" wrapText="1"/>
      <protection locked="0"/>
    </xf>
    <xf numFmtId="0" fontId="21" fillId="7" borderId="41" xfId="0" applyFont="1" applyFill="1" applyBorder="1" applyAlignment="1" applyProtection="1">
      <alignment horizontal="left" vertical="center" wrapText="1"/>
      <protection locked="0"/>
    </xf>
    <xf numFmtId="0" fontId="24" fillId="7" borderId="35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/>
    <xf numFmtId="0" fontId="21" fillId="0" borderId="34" xfId="0" applyFont="1" applyBorder="1" applyAlignment="1"/>
    <xf numFmtId="0" fontId="17" fillId="3" borderId="26" xfId="0" applyFont="1" applyFill="1" applyBorder="1" applyAlignment="1"/>
    <xf numFmtId="0" fontId="21" fillId="0" borderId="27" xfId="0" applyFont="1" applyBorder="1" applyAlignment="1"/>
    <xf numFmtId="0" fontId="19" fillId="6" borderId="29" xfId="0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left" vertical="center"/>
    </xf>
    <xf numFmtId="0" fontId="19" fillId="6" borderId="12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 indent="7"/>
    </xf>
    <xf numFmtId="0" fontId="21" fillId="6" borderId="1" xfId="0" applyFont="1" applyFill="1" applyBorder="1" applyAlignment="1">
      <alignment horizontal="left" vertical="center" indent="7"/>
    </xf>
    <xf numFmtId="0" fontId="17" fillId="6" borderId="14" xfId="0" applyFont="1" applyFill="1" applyBorder="1" applyAlignment="1">
      <alignment horizontal="left" vertical="center" indent="7"/>
    </xf>
    <xf numFmtId="0" fontId="21" fillId="6" borderId="15" xfId="0" applyFont="1" applyFill="1" applyBorder="1" applyAlignment="1">
      <alignment horizontal="left" vertical="center" indent="7"/>
    </xf>
    <xf numFmtId="43" fontId="17" fillId="3" borderId="8" xfId="1" applyFont="1" applyFill="1" applyBorder="1" applyAlignment="1"/>
    <xf numFmtId="0" fontId="21" fillId="3" borderId="9" xfId="0" applyFont="1" applyFill="1" applyBorder="1" applyAlignment="1"/>
    <xf numFmtId="0" fontId="18" fillId="2" borderId="0" xfId="2" applyFont="1" applyFill="1" applyBorder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7" fillId="3" borderId="9" xfId="0" applyFont="1" applyFill="1" applyBorder="1" applyAlignment="1"/>
    <xf numFmtId="0" fontId="21" fillId="0" borderId="31" xfId="0" applyFont="1" applyBorder="1" applyAlignment="1"/>
    <xf numFmtId="0" fontId="19" fillId="6" borderId="12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165" fontId="26" fillId="3" borderId="1" xfId="0" applyNumberFormat="1" applyFont="1" applyFill="1" applyBorder="1" applyAlignment="1">
      <alignment horizontal="center" vertical="center" wrapText="1"/>
    </xf>
    <xf numFmtId="165" fontId="26" fillId="3" borderId="8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/>
    <xf numFmtId="0" fontId="29" fillId="2" borderId="0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9" fillId="6" borderId="29" xfId="0" applyFont="1" applyFill="1" applyBorder="1" applyAlignment="1">
      <alignment horizontal="left" vertical="center" wrapText="1"/>
    </xf>
    <xf numFmtId="0" fontId="21" fillId="6" borderId="10" xfId="0" applyFont="1" applyFill="1" applyBorder="1" applyAlignment="1">
      <alignment horizontal="left" vertical="center" wrapText="1"/>
    </xf>
    <xf numFmtId="165" fontId="26" fillId="3" borderId="30" xfId="0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/>
    <xf numFmtId="0" fontId="17" fillId="6" borderId="48" xfId="0" applyFont="1" applyFill="1" applyBorder="1" applyAlignment="1">
      <alignment horizontal="left" vertical="center"/>
    </xf>
    <xf numFmtId="0" fontId="21" fillId="6" borderId="49" xfId="0" applyFont="1" applyFill="1" applyBorder="1" applyAlignment="1"/>
    <xf numFmtId="0" fontId="27" fillId="6" borderId="21" xfId="0" applyFont="1" applyFill="1" applyBorder="1" applyAlignment="1">
      <alignment horizontal="left" vertical="center" indent="1"/>
    </xf>
    <xf numFmtId="0" fontId="21" fillId="6" borderId="9" xfId="0" applyFont="1" applyFill="1" applyBorder="1" applyAlignment="1">
      <alignment horizontal="left" vertical="center" indent="1"/>
    </xf>
    <xf numFmtId="0" fontId="27" fillId="6" borderId="25" xfId="0" applyFont="1" applyFill="1" applyBorder="1" applyAlignment="1">
      <alignment horizontal="left" vertical="center" indent="1"/>
    </xf>
    <xf numFmtId="0" fontId="21" fillId="6" borderId="26" xfId="0" applyFont="1" applyFill="1" applyBorder="1" applyAlignment="1">
      <alignment horizontal="left" vertical="center" indent="1"/>
    </xf>
    <xf numFmtId="164" fontId="17" fillId="3" borderId="8" xfId="0" applyNumberFormat="1" applyFont="1" applyFill="1" applyBorder="1" applyAlignment="1"/>
    <xf numFmtId="164" fontId="17" fillId="3" borderId="18" xfId="0" applyNumberFormat="1" applyFont="1" applyFill="1" applyBorder="1" applyAlignment="1"/>
    <xf numFmtId="0" fontId="21" fillId="3" borderId="26" xfId="0" applyFont="1" applyFill="1" applyBorder="1" applyAlignment="1"/>
    <xf numFmtId="166" fontId="17" fillId="7" borderId="8" xfId="1" applyNumberFormat="1" applyFont="1" applyFill="1" applyBorder="1" applyAlignment="1" applyProtection="1">
      <alignment vertical="center"/>
      <protection locked="0"/>
    </xf>
    <xf numFmtId="0" fontId="21" fillId="7" borderId="41" xfId="0" applyFont="1" applyFill="1" applyBorder="1" applyAlignment="1" applyProtection="1">
      <alignment vertical="center"/>
      <protection locked="0"/>
    </xf>
    <xf numFmtId="0" fontId="17" fillId="6" borderId="43" xfId="0" applyFont="1" applyFill="1" applyBorder="1" applyAlignment="1"/>
    <xf numFmtId="0" fontId="21" fillId="6" borderId="2" xfId="0" applyFont="1" applyFill="1" applyBorder="1" applyAlignment="1"/>
    <xf numFmtId="0" fontId="21" fillId="6" borderId="51" xfId="0" applyFont="1" applyFill="1" applyBorder="1" applyAlignment="1"/>
    <xf numFmtId="165" fontId="25" fillId="3" borderId="44" xfId="0" applyNumberFormat="1" applyFont="1" applyFill="1" applyBorder="1" applyAlignment="1">
      <alignment horizontal="center" vertical="center" wrapText="1"/>
    </xf>
    <xf numFmtId="165" fontId="25" fillId="3" borderId="6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/>
    <xf numFmtId="165" fontId="25" fillId="3" borderId="10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/>
    <xf numFmtId="0" fontId="17" fillId="7" borderId="1" xfId="0" applyFont="1" applyFill="1" applyBorder="1" applyAlignment="1" applyProtection="1">
      <alignment horizontal="center" vertical="center"/>
      <protection locked="0"/>
    </xf>
    <xf numFmtId="0" fontId="21" fillId="7" borderId="13" xfId="0" applyFont="1" applyFill="1" applyBorder="1" applyAlignment="1" applyProtection="1">
      <alignment horizontal="center" vertical="center"/>
      <protection locked="0"/>
    </xf>
    <xf numFmtId="0" fontId="22" fillId="3" borderId="33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/>
    <xf numFmtId="0" fontId="21" fillId="0" borderId="0" xfId="0" applyFont="1" applyBorder="1" applyAlignment="1"/>
    <xf numFmtId="0" fontId="17" fillId="6" borderId="33" xfId="0" applyFont="1" applyFill="1" applyBorder="1" applyAlignment="1"/>
    <xf numFmtId="0" fontId="21" fillId="6" borderId="40" xfId="0" applyFont="1" applyFill="1" applyBorder="1" applyAlignment="1"/>
    <xf numFmtId="0" fontId="21" fillId="6" borderId="20" xfId="0" applyFont="1" applyFill="1" applyBorder="1" applyAlignment="1"/>
    <xf numFmtId="166" fontId="17" fillId="7" borderId="18" xfId="1" applyNumberFormat="1" applyFont="1" applyFill="1" applyBorder="1" applyAlignment="1" applyProtection="1">
      <alignment vertical="center"/>
      <protection locked="0"/>
    </xf>
    <xf numFmtId="0" fontId="21" fillId="7" borderId="35" xfId="0" applyFont="1" applyFill="1" applyBorder="1" applyAlignment="1" applyProtection="1">
      <alignment vertical="center"/>
      <protection locked="0"/>
    </xf>
    <xf numFmtId="0" fontId="17" fillId="6" borderId="25" xfId="0" applyFont="1" applyFill="1" applyBorder="1" applyAlignment="1"/>
    <xf numFmtId="0" fontId="21" fillId="6" borderId="26" xfId="0" applyFont="1" applyFill="1" applyBorder="1" applyAlignment="1"/>
    <xf numFmtId="0" fontId="21" fillId="6" borderId="35" xfId="0" applyFont="1" applyFill="1" applyBorder="1" applyAlignment="1"/>
    <xf numFmtId="0" fontId="20" fillId="7" borderId="14" xfId="0" applyFont="1" applyFill="1" applyBorder="1" applyAlignment="1" applyProtection="1">
      <alignment vertical="center" wrapText="1"/>
      <protection locked="0"/>
    </xf>
    <xf numFmtId="0" fontId="21" fillId="7" borderId="15" xfId="0" applyFont="1" applyFill="1" applyBorder="1" applyAlignment="1" applyProtection="1">
      <alignment vertical="center" wrapText="1"/>
      <protection locked="0"/>
    </xf>
    <xf numFmtId="43" fontId="19" fillId="7" borderId="15" xfId="1" applyFont="1" applyFill="1" applyBorder="1" applyAlignment="1" applyProtection="1">
      <alignment horizontal="center" vertical="center" wrapText="1"/>
      <protection locked="0"/>
    </xf>
    <xf numFmtId="43" fontId="21" fillId="7" borderId="15" xfId="1" applyFont="1" applyFill="1" applyBorder="1" applyAlignment="1" applyProtection="1">
      <alignment horizontal="center" vertical="center" wrapText="1"/>
      <protection locked="0"/>
    </xf>
    <xf numFmtId="0" fontId="22" fillId="7" borderId="15" xfId="0" applyFont="1" applyFill="1" applyBorder="1" applyAlignment="1" applyProtection="1">
      <alignment horizontal="center" vertical="center"/>
      <protection locked="0"/>
    </xf>
    <xf numFmtId="0" fontId="27" fillId="7" borderId="16" xfId="0" applyFont="1" applyFill="1" applyBorder="1" applyAlignment="1" applyProtection="1">
      <alignment horizontal="center" vertical="center"/>
      <protection locked="0"/>
    </xf>
    <xf numFmtId="0" fontId="10" fillId="6" borderId="2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6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17" fillId="6" borderId="19" xfId="0" applyFont="1" applyFill="1" applyBorder="1" applyAlignment="1">
      <alignment vertical="center"/>
    </xf>
    <xf numFmtId="0" fontId="21" fillId="6" borderId="23" xfId="0" applyFont="1" applyFill="1" applyBorder="1" applyAlignment="1">
      <alignment vertical="center"/>
    </xf>
    <xf numFmtId="0" fontId="21" fillId="6" borderId="40" xfId="0" applyFont="1" applyFill="1" applyBorder="1" applyAlignment="1">
      <alignment vertical="center"/>
    </xf>
    <xf numFmtId="0" fontId="17" fillId="6" borderId="21" xfId="0" applyFont="1" applyFill="1" applyBorder="1" applyAlignment="1"/>
    <xf numFmtId="0" fontId="21" fillId="6" borderId="9" xfId="0" applyFont="1" applyFill="1" applyBorder="1" applyAlignment="1"/>
    <xf numFmtId="0" fontId="21" fillId="6" borderId="41" xfId="0" applyFont="1" applyFill="1" applyBorder="1" applyAlignment="1"/>
    <xf numFmtId="0" fontId="0" fillId="7" borderId="41" xfId="0" applyFill="1" applyBorder="1" applyAlignment="1" applyProtection="1">
      <alignment horizontal="center" vertical="center" wrapText="1"/>
      <protection locked="0"/>
    </xf>
    <xf numFmtId="0" fontId="0" fillId="7" borderId="31" xfId="0" applyFill="1" applyBorder="1" applyAlignment="1" applyProtection="1">
      <alignment horizontal="center" vertical="center" wrapText="1"/>
      <protection locked="0"/>
    </xf>
    <xf numFmtId="0" fontId="23" fillId="7" borderId="31" xfId="0" applyFont="1" applyFill="1" applyBorder="1" applyAlignment="1" applyProtection="1">
      <alignment horizontal="center" vertical="center" wrapText="1"/>
      <protection locked="0"/>
    </xf>
    <xf numFmtId="43" fontId="17" fillId="3" borderId="18" xfId="1" applyFont="1" applyFill="1" applyBorder="1" applyAlignment="1"/>
    <xf numFmtId="0" fontId="24" fillId="2" borderId="6" xfId="0" applyFont="1" applyFill="1" applyBorder="1" applyAlignment="1">
      <alignment vertical="top" wrapText="1"/>
    </xf>
    <xf numFmtId="0" fontId="24" fillId="0" borderId="6" xfId="0" applyFont="1" applyBorder="1" applyAlignment="1">
      <alignment vertical="top"/>
    </xf>
  </cellXfs>
  <cellStyles count="3">
    <cellStyle name="Millares" xfId="1" builtinId="3"/>
    <cellStyle name="Normal" xfId="0" builtinId="0"/>
    <cellStyle name="Texto explicativo" xfId="2" builtinId="53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  <color rgb="FFFF0000"/>
      </font>
      <fill>
        <patternFill patternType="none">
          <bgColor auto="1"/>
        </patternFill>
      </fill>
    </dxf>
    <dxf>
      <font>
        <b/>
        <i val="0"/>
        <strike val="0"/>
      </font>
      <fill>
        <patternFill>
          <bgColor theme="3" tint="0.59996337778862885"/>
        </patternFill>
      </fill>
    </dxf>
    <dxf>
      <font>
        <b/>
        <i val="0"/>
        <strike val="0"/>
      </font>
      <fill>
        <patternFill>
          <bgColor theme="3" tint="0.59996337778862885"/>
        </patternFill>
      </fill>
    </dxf>
    <dxf>
      <font>
        <b/>
        <i val="0"/>
        <strike val="0"/>
      </font>
      <fill>
        <patternFill>
          <bgColor theme="3" tint="0.59996337778862885"/>
        </patternFill>
      </fill>
    </dxf>
    <dxf>
      <font>
        <b/>
        <i val="0"/>
        <strike val="0"/>
      </font>
      <fill>
        <patternFill>
          <bgColor theme="3" tint="0.59996337778862885"/>
        </patternFill>
      </fill>
    </dxf>
    <dxf>
      <font>
        <b/>
        <i val="0"/>
        <strike val="0"/>
      </font>
      <fill>
        <patternFill>
          <bgColor theme="3" tint="0.59996337778862885"/>
        </patternFill>
      </fill>
    </dxf>
    <dxf>
      <font>
        <b/>
        <i val="0"/>
        <strike val="0"/>
      </font>
      <fill>
        <patternFill>
          <bgColor theme="4" tint="0.39994506668294322"/>
        </patternFill>
      </fill>
    </dxf>
    <dxf>
      <font>
        <b/>
        <i val="0"/>
        <strike val="0"/>
      </font>
      <fill>
        <patternFill>
          <bgColor theme="4" tint="0.39994506668294322"/>
        </patternFill>
      </fill>
    </dxf>
    <dxf>
      <font>
        <b/>
        <i val="0"/>
        <strike val="0"/>
      </font>
      <fill>
        <patternFill>
          <bgColor theme="4" tint="0.39994506668294322"/>
        </patternFill>
      </fill>
    </dxf>
  </dxfs>
  <tableStyles count="0" defaultTableStyle="TableStyleMedium9" defaultPivotStyle="PivotStyleLight16"/>
  <colors>
    <mruColors>
      <color rgb="FF666699"/>
      <color rgb="FF987FB3"/>
      <color rgb="FFFFFF99"/>
      <color rgb="FFC83232"/>
      <color rgb="FFC87C80"/>
      <color rgb="FFFF7C8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29230</xdr:colOff>
      <xdr:row>1</xdr:row>
      <xdr:rowOff>16443</xdr:rowOff>
    </xdr:from>
    <xdr:to>
      <xdr:col>11</xdr:col>
      <xdr:colOff>514350</xdr:colOff>
      <xdr:row>2</xdr:row>
      <xdr:rowOff>36635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4505" y="206943"/>
          <a:ext cx="2066270" cy="782192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44</xdr:row>
      <xdr:rowOff>9525</xdr:rowOff>
    </xdr:from>
    <xdr:to>
      <xdr:col>11</xdr:col>
      <xdr:colOff>513695</xdr:colOff>
      <xdr:row>47</xdr:row>
      <xdr:rowOff>191642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9153525"/>
          <a:ext cx="2066270" cy="782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</xdr:row>
      <xdr:rowOff>19050</xdr:rowOff>
    </xdr:from>
    <xdr:to>
      <xdr:col>9</xdr:col>
      <xdr:colOff>570845</xdr:colOff>
      <xdr:row>1</xdr:row>
      <xdr:rowOff>801242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209550"/>
          <a:ext cx="2066270" cy="782192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37</xdr:row>
      <xdr:rowOff>19050</xdr:rowOff>
    </xdr:from>
    <xdr:to>
      <xdr:col>9</xdr:col>
      <xdr:colOff>570845</xdr:colOff>
      <xdr:row>39</xdr:row>
      <xdr:rowOff>20192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8810625"/>
          <a:ext cx="2066270" cy="782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3886200</xdr:colOff>
      <xdr:row>2</xdr:row>
      <xdr:rowOff>9525</xdr:rowOff>
    </xdr:from>
    <xdr:to>
      <xdr:col>3</xdr:col>
      <xdr:colOff>904673</xdr:colOff>
      <xdr:row>3</xdr:row>
      <xdr:rowOff>148277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485775"/>
          <a:ext cx="2066723" cy="786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0</xdr:row>
      <xdr:rowOff>152400</xdr:rowOff>
    </xdr:from>
    <xdr:to>
      <xdr:col>17</xdr:col>
      <xdr:colOff>28373</xdr:colOff>
      <xdr:row>5</xdr:row>
      <xdr:rowOff>62552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152400"/>
          <a:ext cx="2066723" cy="7864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grotermia/analisis%20por%20ciudad%20V1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Sol"/>
      <sheetName val="extras"/>
      <sheetName val="Viento"/>
      <sheetName val="diseño"/>
      <sheetName val="Tablas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10">
          <cell r="BL10" t="str">
            <v>Tejido opaco</v>
          </cell>
        </row>
        <row r="11">
          <cell r="BL11" t="str">
            <v>Tejido translucido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99"/>
  </sheetPr>
  <dimension ref="A1:AA83"/>
  <sheetViews>
    <sheetView showGridLines="0" showRowColHeaders="0" view="pageBreakPreview" zoomScaleNormal="100" zoomScaleSheetLayoutView="100" workbookViewId="0">
      <selection activeCell="O6" sqref="O6"/>
    </sheetView>
  </sheetViews>
  <sheetFormatPr baseColWidth="10" defaultColWidth="0" defaultRowHeight="15" zeroHeight="1" x14ac:dyDescent="0.25"/>
  <cols>
    <col min="1" max="1" width="2.85546875" style="11" customWidth="1"/>
    <col min="2" max="2" width="16.85546875" style="11" customWidth="1"/>
    <col min="3" max="3" width="7.28515625" style="11" customWidth="1"/>
    <col min="4" max="4" width="6" style="11" customWidth="1"/>
    <col min="5" max="5" width="7.42578125" style="11" customWidth="1"/>
    <col min="6" max="6" width="6.5703125" style="11" customWidth="1"/>
    <col min="7" max="7" width="7.5703125" style="11" customWidth="1"/>
    <col min="8" max="8" width="7" style="11" customWidth="1"/>
    <col min="9" max="9" width="7.28515625" style="11" customWidth="1"/>
    <col min="10" max="10" width="8" style="11" customWidth="1"/>
    <col min="11" max="11" width="8.42578125" style="11" customWidth="1"/>
    <col min="12" max="12" width="7.85546875" style="11" customWidth="1"/>
    <col min="13" max="13" width="7.42578125" style="11" customWidth="1"/>
    <col min="14" max="14" width="16.28515625" style="11" customWidth="1"/>
    <col min="15" max="15" width="18.42578125" style="11" customWidth="1"/>
    <col min="16" max="20" width="8.5703125" style="11" hidden="1" customWidth="1"/>
    <col min="21" max="21" width="7.85546875" style="11" hidden="1" customWidth="1"/>
    <col min="22" max="22" width="8.42578125" style="11" hidden="1" customWidth="1"/>
    <col min="23" max="23" width="8.5703125" style="11" hidden="1" customWidth="1"/>
    <col min="24" max="24" width="7.85546875" style="11" hidden="1"/>
    <col min="25" max="25" width="8.42578125" style="11" hidden="1"/>
    <col min="26" max="27" width="8.5703125" style="11" hidden="1"/>
    <col min="28" max="16384" width="11.42578125" style="11" hidden="1"/>
  </cols>
  <sheetData>
    <row r="1" spans="1:17" s="1" customFormat="1" ht="1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s="6" customFormat="1" ht="60" customHeight="1" x14ac:dyDescent="0.2">
      <c r="A2" s="4"/>
      <c r="B2" s="197" t="s">
        <v>135</v>
      </c>
      <c r="C2" s="198"/>
      <c r="D2" s="198"/>
      <c r="E2" s="198"/>
      <c r="F2" s="198"/>
      <c r="G2" s="198"/>
      <c r="H2" s="5"/>
      <c r="M2" s="118"/>
      <c r="N2" s="118"/>
    </row>
    <row r="3" spans="1:17" s="9" customFormat="1" ht="5.25" customHeight="1" x14ac:dyDescent="0.2">
      <c r="A3" s="7"/>
      <c r="B3" s="8"/>
      <c r="C3" s="8"/>
      <c r="D3" s="8"/>
      <c r="E3" s="8"/>
      <c r="F3" s="8"/>
      <c r="G3" s="8"/>
      <c r="H3" s="8"/>
      <c r="M3" s="119"/>
      <c r="N3" s="119"/>
    </row>
    <row r="4" spans="1:17" s="9" customFormat="1" ht="13.5" customHeight="1" thickBot="1" x14ac:dyDescent="0.3">
      <c r="A4" s="7"/>
      <c r="B4" s="212" t="s">
        <v>136</v>
      </c>
      <c r="C4" s="213"/>
      <c r="D4" s="213"/>
      <c r="E4" s="214"/>
      <c r="F4" s="214"/>
      <c r="G4" s="214"/>
      <c r="H4" s="214"/>
      <c r="M4" s="119"/>
      <c r="N4" s="119"/>
    </row>
    <row r="5" spans="1:17" x14ac:dyDescent="0.25">
      <c r="A5" s="10"/>
      <c r="B5" s="222" t="s">
        <v>25</v>
      </c>
      <c r="C5" s="223"/>
      <c r="D5" s="223"/>
      <c r="E5" s="223"/>
      <c r="F5" s="223"/>
      <c r="G5" s="224"/>
      <c r="H5" s="220" t="s">
        <v>45</v>
      </c>
      <c r="I5" s="221"/>
      <c r="J5" s="2"/>
      <c r="M5" s="120"/>
      <c r="N5" s="120"/>
      <c r="Q5" s="1"/>
    </row>
    <row r="6" spans="1:17" ht="19.5" thickBot="1" x14ac:dyDescent="0.35">
      <c r="A6" s="10"/>
      <c r="B6" s="215"/>
      <c r="C6" s="216"/>
      <c r="D6" s="216"/>
      <c r="E6" s="216"/>
      <c r="F6" s="216"/>
      <c r="G6" s="217"/>
      <c r="H6" s="218"/>
      <c r="I6" s="219"/>
      <c r="M6" s="120"/>
      <c r="N6" s="120"/>
      <c r="Q6" s="1"/>
    </row>
    <row r="7" spans="1:17" s="9" customFormat="1" ht="5.25" customHeight="1" x14ac:dyDescent="0.2">
      <c r="A7" s="7"/>
      <c r="B7" s="8"/>
      <c r="C7" s="8"/>
      <c r="D7" s="8"/>
      <c r="E7" s="8"/>
      <c r="F7" s="8"/>
      <c r="G7" s="8"/>
      <c r="H7" s="8"/>
      <c r="M7" s="119"/>
      <c r="N7" s="119"/>
    </row>
    <row r="8" spans="1:17" s="9" customFormat="1" ht="13.5" customHeight="1" thickBot="1" x14ac:dyDescent="0.3">
      <c r="A8" s="7"/>
      <c r="B8" s="212" t="s">
        <v>137</v>
      </c>
      <c r="C8" s="213"/>
      <c r="D8" s="213"/>
      <c r="E8" s="214"/>
      <c r="F8" s="214"/>
      <c r="G8" s="214"/>
      <c r="H8" s="214"/>
      <c r="M8" s="119"/>
      <c r="N8" s="119"/>
    </row>
    <row r="9" spans="1:17" s="1" customFormat="1" x14ac:dyDescent="0.25">
      <c r="A9" s="3"/>
      <c r="B9" s="225" t="s">
        <v>44</v>
      </c>
      <c r="C9" s="226"/>
      <c r="D9" s="226"/>
      <c r="E9" s="227"/>
      <c r="F9" s="204"/>
      <c r="G9" s="205"/>
      <c r="H9" s="205"/>
      <c r="I9" s="206"/>
      <c r="M9" s="121"/>
      <c r="N9" s="121"/>
    </row>
    <row r="10" spans="1:17" s="1" customFormat="1" x14ac:dyDescent="0.25">
      <c r="A10" s="3"/>
      <c r="B10" s="232" t="s">
        <v>43</v>
      </c>
      <c r="C10" s="233"/>
      <c r="D10" s="233"/>
      <c r="E10" s="233"/>
      <c r="F10" s="234"/>
      <c r="G10" s="199"/>
      <c r="H10" s="200"/>
      <c r="I10" s="201"/>
      <c r="M10" s="121"/>
      <c r="N10" s="121"/>
    </row>
    <row r="11" spans="1:17" s="1" customFormat="1" ht="15.75" thickBot="1" x14ac:dyDescent="0.3">
      <c r="A11" s="3"/>
      <c r="B11" s="292" t="s">
        <v>23</v>
      </c>
      <c r="C11" s="293"/>
      <c r="D11" s="293"/>
      <c r="E11" s="293"/>
      <c r="F11" s="294"/>
      <c r="G11" s="202"/>
      <c r="H11" s="202"/>
      <c r="I11" s="203"/>
      <c r="M11" s="121"/>
      <c r="N11" s="121"/>
    </row>
    <row r="12" spans="1:17" s="9" customFormat="1" ht="5.25" customHeight="1" x14ac:dyDescent="0.2">
      <c r="A12" s="7"/>
      <c r="B12" s="8"/>
      <c r="C12" s="8"/>
      <c r="D12" s="8"/>
      <c r="E12" s="8"/>
      <c r="F12" s="8"/>
      <c r="G12" s="8"/>
      <c r="H12" s="8"/>
      <c r="M12" s="119"/>
      <c r="N12" s="119"/>
    </row>
    <row r="13" spans="1:17" ht="15.75" thickBot="1" x14ac:dyDescent="0.3">
      <c r="A13" s="10"/>
      <c r="B13" s="240" t="s">
        <v>73</v>
      </c>
      <c r="C13" s="214"/>
      <c r="D13" s="214"/>
      <c r="E13" s="214"/>
      <c r="F13" s="214"/>
      <c r="G13" s="214"/>
      <c r="H13" s="10"/>
      <c r="I13" s="10"/>
      <c r="M13" s="120"/>
      <c r="N13" s="120"/>
    </row>
    <row r="14" spans="1:17" ht="15.75" x14ac:dyDescent="0.25">
      <c r="A14" s="10"/>
      <c r="B14" s="238" t="s">
        <v>144</v>
      </c>
      <c r="C14" s="239"/>
      <c r="D14" s="239"/>
      <c r="E14" s="239"/>
      <c r="F14" s="239"/>
      <c r="G14" s="300" t="e">
        <f>Tablas!B21</f>
        <v>#N/A</v>
      </c>
      <c r="H14" s="301"/>
      <c r="I14" s="302"/>
      <c r="M14" s="120"/>
      <c r="N14" s="120"/>
    </row>
    <row r="15" spans="1:17" ht="22.5" customHeight="1" x14ac:dyDescent="0.25">
      <c r="A15" s="10"/>
      <c r="B15" s="207" t="s">
        <v>97</v>
      </c>
      <c r="C15" s="208"/>
      <c r="D15" s="208"/>
      <c r="E15" s="208"/>
      <c r="F15" s="208"/>
      <c r="G15" s="209" t="e">
        <f>Tablas!B18</f>
        <v>#N/A</v>
      </c>
      <c r="H15" s="210"/>
      <c r="I15" s="211"/>
      <c r="M15" s="120"/>
      <c r="N15" s="120"/>
    </row>
    <row r="16" spans="1:17" ht="15.75" x14ac:dyDescent="0.25">
      <c r="A16" s="10"/>
      <c r="B16" s="207" t="s">
        <v>103</v>
      </c>
      <c r="C16" s="208"/>
      <c r="D16" s="208"/>
      <c r="E16" s="208"/>
      <c r="F16" s="208"/>
      <c r="G16" s="209" t="e">
        <f>(G18-G17)/G18</f>
        <v>#N/A</v>
      </c>
      <c r="H16" s="210"/>
      <c r="I16" s="211"/>
      <c r="M16" s="120"/>
      <c r="N16" s="120"/>
    </row>
    <row r="17" spans="1:14" s="1" customFormat="1" ht="15.75" customHeight="1" x14ac:dyDescent="0.2">
      <c r="A17" s="12"/>
      <c r="B17" s="228" t="s">
        <v>104</v>
      </c>
      <c r="C17" s="229"/>
      <c r="D17" s="229"/>
      <c r="E17" s="229"/>
      <c r="F17" s="229"/>
      <c r="G17" s="296" t="e">
        <f>(SUM(J40:J44)*I22)+(SUM(H40:H44)*G22)+(SUM(F40:F44)*E22)+(SUM(L40:L44)*K22)</f>
        <v>#N/A</v>
      </c>
      <c r="H17" s="297"/>
      <c r="I17" s="76" t="s">
        <v>42</v>
      </c>
      <c r="M17" s="121"/>
      <c r="N17" s="121"/>
    </row>
    <row r="18" spans="1:14" s="1" customFormat="1" ht="15.75" thickBot="1" x14ac:dyDescent="0.25">
      <c r="A18" s="3"/>
      <c r="B18" s="230" t="s">
        <v>61</v>
      </c>
      <c r="C18" s="231"/>
      <c r="D18" s="231"/>
      <c r="E18" s="231"/>
      <c r="F18" s="231"/>
      <c r="G18" s="298">
        <f>(SUM(I40:I44)*I22)+(SUM(G40:G44)*G22)+(SUM(E40:E44)*E22)+(SUM(K40:K44)*K22)</f>
        <v>0</v>
      </c>
      <c r="H18" s="299"/>
      <c r="I18" s="77" t="s">
        <v>42</v>
      </c>
      <c r="M18" s="121"/>
      <c r="N18" s="121"/>
    </row>
    <row r="19" spans="1:14" s="1" customFormat="1" ht="21.75" customHeight="1" thickBot="1" x14ac:dyDescent="0.3">
      <c r="A19" s="12"/>
      <c r="B19" s="212"/>
      <c r="C19" s="295"/>
      <c r="D19" s="295"/>
      <c r="M19" s="121"/>
      <c r="N19" s="121"/>
    </row>
    <row r="20" spans="1:14" s="1" customFormat="1" ht="15.75" thickBot="1" x14ac:dyDescent="0.3">
      <c r="A20" s="3"/>
      <c r="B20" s="290" t="s">
        <v>80</v>
      </c>
      <c r="C20" s="291"/>
      <c r="D20" s="291"/>
      <c r="E20" s="193" t="s">
        <v>68</v>
      </c>
      <c r="F20" s="194"/>
      <c r="G20" s="193" t="s">
        <v>69</v>
      </c>
      <c r="H20" s="194"/>
      <c r="I20" s="193" t="s">
        <v>70</v>
      </c>
      <c r="J20" s="194"/>
      <c r="K20" s="193" t="s">
        <v>71</v>
      </c>
      <c r="L20" s="194"/>
      <c r="M20" s="121"/>
      <c r="N20" s="121"/>
    </row>
    <row r="21" spans="1:14" s="1" customFormat="1" x14ac:dyDescent="0.25">
      <c r="A21" s="3"/>
      <c r="B21" s="235" t="s">
        <v>67</v>
      </c>
      <c r="C21" s="236"/>
      <c r="D21" s="237"/>
      <c r="E21" s="195"/>
      <c r="F21" s="196"/>
      <c r="G21" s="195"/>
      <c r="H21" s="196"/>
      <c r="I21" s="195"/>
      <c r="J21" s="196"/>
      <c r="K21" s="195"/>
      <c r="L21" s="196"/>
      <c r="M21" s="121"/>
      <c r="N21" s="121"/>
    </row>
    <row r="22" spans="1:14" s="1" customFormat="1" x14ac:dyDescent="0.25">
      <c r="A22" s="3"/>
      <c r="B22" s="253" t="s">
        <v>16</v>
      </c>
      <c r="C22" s="254"/>
      <c r="D22" s="255"/>
      <c r="E22" s="245"/>
      <c r="F22" s="246"/>
      <c r="G22" s="245"/>
      <c r="H22" s="246"/>
      <c r="I22" s="245"/>
      <c r="J22" s="246"/>
      <c r="K22" s="245"/>
      <c r="L22" s="246"/>
      <c r="M22" s="121"/>
      <c r="N22" s="121"/>
    </row>
    <row r="23" spans="1:14" s="1" customFormat="1" ht="15" customHeight="1" x14ac:dyDescent="0.25">
      <c r="A23" s="3"/>
      <c r="B23" s="253" t="s">
        <v>63</v>
      </c>
      <c r="C23" s="254"/>
      <c r="D23" s="255"/>
      <c r="E23" s="243"/>
      <c r="F23" s="244"/>
      <c r="G23" s="243"/>
      <c r="H23" s="244"/>
      <c r="I23" s="243"/>
      <c r="J23" s="244"/>
      <c r="K23" s="243"/>
      <c r="L23" s="244"/>
      <c r="M23" s="121"/>
      <c r="N23" s="121"/>
    </row>
    <row r="24" spans="1:14" s="1" customFormat="1" x14ac:dyDescent="0.25">
      <c r="A24" s="3"/>
      <c r="B24" s="253" t="s">
        <v>64</v>
      </c>
      <c r="C24" s="254"/>
      <c r="D24" s="255"/>
      <c r="E24" s="245"/>
      <c r="F24" s="246"/>
      <c r="G24" s="245"/>
      <c r="H24" s="246"/>
      <c r="I24" s="245"/>
      <c r="J24" s="246"/>
      <c r="K24" s="245"/>
      <c r="L24" s="246"/>
      <c r="M24" s="121"/>
      <c r="N24" s="121"/>
    </row>
    <row r="25" spans="1:14" s="1" customFormat="1" x14ac:dyDescent="0.25">
      <c r="A25" s="3"/>
      <c r="B25" s="253" t="s">
        <v>65</v>
      </c>
      <c r="C25" s="254"/>
      <c r="D25" s="255"/>
      <c r="E25" s="245"/>
      <c r="F25" s="246"/>
      <c r="G25" s="245"/>
      <c r="H25" s="246"/>
      <c r="I25" s="245"/>
      <c r="J25" s="246"/>
      <c r="K25" s="245"/>
      <c r="L25" s="246"/>
      <c r="M25" s="121"/>
      <c r="N25" s="121"/>
    </row>
    <row r="26" spans="1:14" s="1" customFormat="1" x14ac:dyDescent="0.25">
      <c r="A26" s="3"/>
      <c r="B26" s="253" t="s">
        <v>66</v>
      </c>
      <c r="C26" s="254"/>
      <c r="D26" s="255"/>
      <c r="E26" s="245"/>
      <c r="F26" s="246"/>
      <c r="G26" s="245"/>
      <c r="H26" s="246"/>
      <c r="I26" s="245"/>
      <c r="J26" s="246"/>
      <c r="K26" s="245"/>
      <c r="L26" s="246"/>
      <c r="M26" s="121"/>
      <c r="N26" s="121"/>
    </row>
    <row r="27" spans="1:14" s="1" customFormat="1" x14ac:dyDescent="0.25">
      <c r="A27" s="3"/>
      <c r="B27" s="253" t="s">
        <v>9</v>
      </c>
      <c r="C27" s="254"/>
      <c r="D27" s="255"/>
      <c r="E27" s="245"/>
      <c r="F27" s="246"/>
      <c r="G27" s="245"/>
      <c r="H27" s="246"/>
      <c r="I27" s="245"/>
      <c r="J27" s="246"/>
      <c r="K27" s="245"/>
      <c r="L27" s="246"/>
      <c r="M27" s="121"/>
      <c r="N27" s="121"/>
    </row>
    <row r="28" spans="1:14" s="1" customFormat="1" x14ac:dyDescent="0.25">
      <c r="A28" s="3"/>
      <c r="B28" s="253" t="s">
        <v>12</v>
      </c>
      <c r="C28" s="254"/>
      <c r="D28" s="255"/>
      <c r="E28" s="245"/>
      <c r="F28" s="246"/>
      <c r="G28" s="245"/>
      <c r="H28" s="246"/>
      <c r="I28" s="245"/>
      <c r="J28" s="246"/>
      <c r="K28" s="245"/>
      <c r="L28" s="246"/>
      <c r="M28" s="121"/>
      <c r="N28" s="121"/>
    </row>
    <row r="29" spans="1:14" s="1" customFormat="1" ht="27" customHeight="1" thickBot="1" x14ac:dyDescent="0.3">
      <c r="A29" s="3"/>
      <c r="B29" s="284" t="s">
        <v>55</v>
      </c>
      <c r="C29" s="285"/>
      <c r="D29" s="286"/>
      <c r="E29" s="241"/>
      <c r="F29" s="242"/>
      <c r="G29" s="241"/>
      <c r="H29" s="242"/>
      <c r="I29" s="241"/>
      <c r="J29" s="242"/>
      <c r="K29" s="241"/>
      <c r="L29" s="242"/>
      <c r="M29" s="121"/>
      <c r="N29" s="121"/>
    </row>
    <row r="30" spans="1:14" s="1" customFormat="1" ht="18" customHeight="1" x14ac:dyDescent="0.2">
      <c r="A30" s="3"/>
      <c r="B30" s="13" t="s">
        <v>75</v>
      </c>
      <c r="C30" s="262" t="s">
        <v>74</v>
      </c>
      <c r="D30" s="263"/>
      <c r="E30" s="251" t="s">
        <v>76</v>
      </c>
      <c r="F30" s="250"/>
      <c r="G30" s="249" t="s">
        <v>77</v>
      </c>
      <c r="H30" s="250"/>
      <c r="I30" s="249" t="s">
        <v>78</v>
      </c>
      <c r="J30" s="250"/>
      <c r="K30" s="249" t="s">
        <v>79</v>
      </c>
      <c r="L30" s="250"/>
      <c r="M30" s="121"/>
      <c r="N30" s="121"/>
    </row>
    <row r="31" spans="1:14" s="1" customFormat="1" ht="12.75" customHeight="1" x14ac:dyDescent="0.2">
      <c r="A31" s="12"/>
      <c r="B31" s="14" t="s">
        <v>17</v>
      </c>
      <c r="C31" s="182">
        <v>7</v>
      </c>
      <c r="D31" s="15" t="s">
        <v>5</v>
      </c>
      <c r="E31" s="180"/>
      <c r="F31" s="15" t="s">
        <v>5</v>
      </c>
      <c r="G31" s="170"/>
      <c r="H31" s="15" t="s">
        <v>5</v>
      </c>
      <c r="I31" s="185"/>
      <c r="J31" s="15" t="s">
        <v>5</v>
      </c>
      <c r="K31" s="185"/>
      <c r="L31" s="15" t="s">
        <v>5</v>
      </c>
      <c r="M31" s="121"/>
      <c r="N31" s="121"/>
    </row>
    <row r="32" spans="1:14" s="1" customFormat="1" ht="12.75" x14ac:dyDescent="0.2">
      <c r="A32" s="12"/>
      <c r="B32" s="169" t="s">
        <v>19</v>
      </c>
      <c r="C32" s="182">
        <v>3.8</v>
      </c>
      <c r="D32" s="15" t="s">
        <v>5</v>
      </c>
      <c r="E32" s="180"/>
      <c r="F32" s="15" t="s">
        <v>5</v>
      </c>
      <c r="G32" s="170"/>
      <c r="H32" s="15" t="s">
        <v>5</v>
      </c>
      <c r="I32" s="185"/>
      <c r="J32" s="15" t="s">
        <v>5</v>
      </c>
      <c r="K32" s="185"/>
      <c r="L32" s="15" t="s">
        <v>5</v>
      </c>
      <c r="M32" s="121"/>
      <c r="N32" s="121"/>
    </row>
    <row r="33" spans="1:15" s="1" customFormat="1" ht="12.75" x14ac:dyDescent="0.2">
      <c r="A33" s="12"/>
      <c r="B33" s="169" t="s">
        <v>20</v>
      </c>
      <c r="C33" s="182">
        <v>12</v>
      </c>
      <c r="D33" s="15" t="s">
        <v>7</v>
      </c>
      <c r="E33" s="180"/>
      <c r="F33" s="15" t="s">
        <v>7</v>
      </c>
      <c r="G33" s="170"/>
      <c r="H33" s="15" t="s">
        <v>7</v>
      </c>
      <c r="I33" s="185"/>
      <c r="J33" s="15" t="s">
        <v>7</v>
      </c>
      <c r="K33" s="185"/>
      <c r="L33" s="15" t="s">
        <v>7</v>
      </c>
      <c r="M33" s="121"/>
      <c r="N33" s="121"/>
    </row>
    <row r="34" spans="1:15" s="1" customFormat="1" ht="22.5" customHeight="1" x14ac:dyDescent="0.2">
      <c r="A34" s="12"/>
      <c r="B34" s="287" t="s">
        <v>151</v>
      </c>
      <c r="C34" s="288"/>
      <c r="D34" s="289"/>
      <c r="E34" s="179"/>
      <c r="F34" s="175" t="s">
        <v>150</v>
      </c>
      <c r="G34" s="179"/>
      <c r="H34" s="175" t="s">
        <v>150</v>
      </c>
      <c r="I34" s="179"/>
      <c r="J34" s="175" t="s">
        <v>150</v>
      </c>
      <c r="K34" s="179"/>
      <c r="L34" s="175" t="s">
        <v>150</v>
      </c>
      <c r="M34" s="121"/>
      <c r="N34" s="121"/>
    </row>
    <row r="35" spans="1:15" s="1" customFormat="1" ht="13.5" customHeight="1" x14ac:dyDescent="0.2">
      <c r="A35" s="12"/>
      <c r="B35" s="169" t="s">
        <v>21</v>
      </c>
      <c r="C35" s="183">
        <v>12</v>
      </c>
      <c r="D35" s="15" t="s">
        <v>7</v>
      </c>
      <c r="E35" s="180"/>
      <c r="F35" s="15" t="s">
        <v>7</v>
      </c>
      <c r="G35" s="170"/>
      <c r="H35" s="15" t="s">
        <v>7</v>
      </c>
      <c r="I35" s="185"/>
      <c r="J35" s="15" t="s">
        <v>7</v>
      </c>
      <c r="K35" s="185"/>
      <c r="L35" s="15" t="s">
        <v>7</v>
      </c>
      <c r="M35" s="121"/>
      <c r="N35" s="121"/>
    </row>
    <row r="36" spans="1:15" s="1" customFormat="1" ht="13.5" thickBot="1" x14ac:dyDescent="0.25">
      <c r="A36" s="12"/>
      <c r="B36" s="168" t="s">
        <v>22</v>
      </c>
      <c r="C36" s="184">
        <v>12</v>
      </c>
      <c r="D36" s="16" t="s">
        <v>7</v>
      </c>
      <c r="E36" s="181"/>
      <c r="F36" s="16" t="s">
        <v>7</v>
      </c>
      <c r="G36" s="171"/>
      <c r="H36" s="16" t="s">
        <v>7</v>
      </c>
      <c r="I36" s="186"/>
      <c r="J36" s="16" t="s">
        <v>7</v>
      </c>
      <c r="K36" s="186"/>
      <c r="L36" s="16" t="s">
        <v>7</v>
      </c>
      <c r="M36" s="121"/>
      <c r="N36" s="121"/>
    </row>
    <row r="37" spans="1:15" s="1" customFormat="1" ht="16.5" customHeight="1" thickBot="1" x14ac:dyDescent="0.3">
      <c r="A37" s="12"/>
      <c r="B37" s="17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121"/>
      <c r="N37" s="121"/>
    </row>
    <row r="38" spans="1:15" ht="15" customHeight="1" x14ac:dyDescent="0.25">
      <c r="A38" s="10"/>
      <c r="B38" s="277" t="s">
        <v>138</v>
      </c>
      <c r="C38" s="277"/>
      <c r="D38" s="278"/>
      <c r="E38" s="247" t="s">
        <v>68</v>
      </c>
      <c r="F38" s="252"/>
      <c r="G38" s="247" t="s">
        <v>69</v>
      </c>
      <c r="H38" s="252"/>
      <c r="I38" s="247" t="s">
        <v>70</v>
      </c>
      <c r="J38" s="252"/>
      <c r="K38" s="247" t="s">
        <v>71</v>
      </c>
      <c r="L38" s="248"/>
      <c r="M38" s="120"/>
      <c r="N38" s="120"/>
    </row>
    <row r="39" spans="1:15" ht="18.75" thickBot="1" x14ac:dyDescent="0.3">
      <c r="A39" s="10"/>
      <c r="B39" s="279"/>
      <c r="C39" s="279"/>
      <c r="D39" s="280"/>
      <c r="E39" s="20" t="s">
        <v>49</v>
      </c>
      <c r="F39" s="21" t="s">
        <v>0</v>
      </c>
      <c r="G39" s="20" t="s">
        <v>49</v>
      </c>
      <c r="H39" s="21" t="s">
        <v>0</v>
      </c>
      <c r="I39" s="20" t="s">
        <v>49</v>
      </c>
      <c r="J39" s="21" t="s">
        <v>0</v>
      </c>
      <c r="K39" s="20" t="s">
        <v>49</v>
      </c>
      <c r="L39" s="22" t="s">
        <v>0</v>
      </c>
      <c r="M39" s="120"/>
      <c r="N39" s="120"/>
    </row>
    <row r="40" spans="1:15" x14ac:dyDescent="0.25">
      <c r="A40" s="10"/>
      <c r="B40" s="281" t="s">
        <v>18</v>
      </c>
      <c r="C40" s="282"/>
      <c r="D40" s="283"/>
      <c r="E40" s="176">
        <f>IF(E31&gt;0,C31*(H53+I53+J53),0)</f>
        <v>0</v>
      </c>
      <c r="F40" s="23" t="e">
        <f>E31*(H53+I53+J53)</f>
        <v>#N/A</v>
      </c>
      <c r="G40" s="176">
        <f>IF(G31&gt;0,C31*(H61+I61+J61),0)</f>
        <v>0</v>
      </c>
      <c r="H40" s="23" t="e">
        <f>G31*(H61+I61+J61)</f>
        <v>#N/A</v>
      </c>
      <c r="I40" s="176">
        <f>IF(I31&gt;0,C31*(H69+I69+J69),0)</f>
        <v>0</v>
      </c>
      <c r="J40" s="23" t="e">
        <f>I31*(H69+I69+J69)</f>
        <v>#N/A</v>
      </c>
      <c r="K40" s="176">
        <f>IF(K31&gt;0,C31*(H77+I77+J77),0)</f>
        <v>0</v>
      </c>
      <c r="L40" s="24" t="e">
        <f>K31*(H77+I77+J77)</f>
        <v>#N/A</v>
      </c>
      <c r="M40" s="120"/>
      <c r="N40" s="120"/>
      <c r="O40" s="190"/>
    </row>
    <row r="41" spans="1:15" x14ac:dyDescent="0.25">
      <c r="A41" s="10"/>
      <c r="B41" s="256" t="s">
        <v>6</v>
      </c>
      <c r="C41" s="254"/>
      <c r="D41" s="255"/>
      <c r="E41" s="176">
        <f>C32*(H54+I54+J54)</f>
        <v>0</v>
      </c>
      <c r="F41" s="23">
        <f>E32*(H54+I54+J54)</f>
        <v>0</v>
      </c>
      <c r="G41" s="176">
        <f>C32*(H62+I62+J62)</f>
        <v>0</v>
      </c>
      <c r="H41" s="23">
        <f>G32*(H62+I62+J62)</f>
        <v>0</v>
      </c>
      <c r="I41" s="176">
        <f>C32*(H70+I70+J70)</f>
        <v>0</v>
      </c>
      <c r="J41" s="23">
        <f>I32*(H70+I70+J70)</f>
        <v>0</v>
      </c>
      <c r="K41" s="176">
        <f>C32*(H78+I78+J78)</f>
        <v>0</v>
      </c>
      <c r="L41" s="24">
        <f>K32*(H78+I78+J78)</f>
        <v>0</v>
      </c>
      <c r="M41" s="120"/>
      <c r="N41" s="120"/>
      <c r="O41" s="190"/>
    </row>
    <row r="42" spans="1:15" x14ac:dyDescent="0.25">
      <c r="A42" s="10"/>
      <c r="B42" s="256" t="s">
        <v>81</v>
      </c>
      <c r="C42" s="254"/>
      <c r="D42" s="255"/>
      <c r="E42" s="176">
        <f>IF(E29="no",(C33/60*D55)*(H55+I55+J55),(C33/60*(D55+3))*(H55+I55+J55))</f>
        <v>0</v>
      </c>
      <c r="F42" s="23">
        <f>IF(AND(E34&lt;&gt;0,E29="si"),(E33/60*E34)*(H55+I55+J55),(E33/60*D55)*(H55+I55+J55))</f>
        <v>0</v>
      </c>
      <c r="G42" s="176">
        <f>IF(G29="no",(C33/60*D63)*(H63+I63+J63),(C33/60*(D63+3))*(H63+I63+J63))</f>
        <v>0</v>
      </c>
      <c r="H42" s="23">
        <f>IF(AND(G34&lt;&gt;0,G29="si"),(G33/60*G34)*(H63+I63+J63),(G33/60*D63)*(H63+I63+J63))</f>
        <v>0</v>
      </c>
      <c r="I42" s="176">
        <f>IF(I29="no",(C33/60*D71)*(H71+I71+J71),(C33/60*(D71+3))*(H71+I71+J71))</f>
        <v>0</v>
      </c>
      <c r="J42" s="23">
        <f>IF(AND(I34&lt;&gt;0,I29="si"),(I33/60*I34)*(H71+I71+J71),(I33/60*D71)*(H71+I71+J71))</f>
        <v>0</v>
      </c>
      <c r="K42" s="176">
        <f>IF(K29="no",(C33/60*D79)*(H79+I79+J79),(C33/60*(D79+3))*(H79+I79+J79))</f>
        <v>0</v>
      </c>
      <c r="L42" s="24">
        <f>IF(AND(K34&lt;&gt;0,K29="si"),(K33/60*K34)*(H79+I79+J79),(K33/60*D79)*(H79+I79+J79))</f>
        <v>0</v>
      </c>
      <c r="M42" s="120"/>
      <c r="N42" s="120"/>
      <c r="O42" s="190"/>
    </row>
    <row r="43" spans="1:15" x14ac:dyDescent="0.25">
      <c r="A43" s="10"/>
      <c r="B43" s="256" t="s">
        <v>8</v>
      </c>
      <c r="C43" s="254"/>
      <c r="D43" s="255"/>
      <c r="E43" s="176">
        <f>IF(E35&gt;0,((C35/60*D56)*(I56+H56+J56)),0)</f>
        <v>0</v>
      </c>
      <c r="F43" s="23" t="e">
        <f>(E35/60*D56)*(I56+H56+J56)</f>
        <v>#N/A</v>
      </c>
      <c r="G43" s="176">
        <f>IF(G35&gt;0,((C35/60*D64)*(I64+H64+J64)),0)</f>
        <v>0</v>
      </c>
      <c r="H43" s="23" t="e">
        <f>(G35/60*D64)*(I64+H64+J64)</f>
        <v>#N/A</v>
      </c>
      <c r="I43" s="176">
        <f>IF(I35&gt;0,((C35/60*D72)*(I72+H72+J72)),0)</f>
        <v>0</v>
      </c>
      <c r="J43" s="23" t="e">
        <f>(I35/60*D72)*(I72+H72+J72)</f>
        <v>#N/A</v>
      </c>
      <c r="K43" s="176">
        <f>IF(K35&gt;0,((C35/60*D80)*(I80+H80+J80)),0)</f>
        <v>0</v>
      </c>
      <c r="L43" s="24" t="e">
        <f>(K35/60*D80)*(I80+H80+J80)</f>
        <v>#N/A</v>
      </c>
      <c r="M43" s="120"/>
      <c r="N43" s="120"/>
      <c r="O43" s="190"/>
    </row>
    <row r="44" spans="1:15" ht="15.75" thickBot="1" x14ac:dyDescent="0.3">
      <c r="A44" s="10"/>
      <c r="B44" s="257" t="s">
        <v>82</v>
      </c>
      <c r="C44" s="258"/>
      <c r="D44" s="259"/>
      <c r="E44" s="177">
        <f>IF(E36&gt;0,((C36/60*D57)*(I57+H57+J57)),0)</f>
        <v>0</v>
      </c>
      <c r="F44" s="25" t="e">
        <f>(E36/60*D57)*(I57+H57+J57)</f>
        <v>#N/A</v>
      </c>
      <c r="G44" s="177">
        <f>IF(G36&gt;0,((C36/60*D65)*(I65+H65+J65)),0)</f>
        <v>0</v>
      </c>
      <c r="H44" s="25" t="e">
        <f>(G36/60*D65)*(I65+H65+J65)</f>
        <v>#N/A</v>
      </c>
      <c r="I44" s="177">
        <f>IF(I36&gt;0,((C36/60*D73)*(I73+H73+J73)),0)</f>
        <v>0</v>
      </c>
      <c r="J44" s="25" t="e">
        <f>(I36/60*D73)*(I73+H73+J73)</f>
        <v>#N/A</v>
      </c>
      <c r="K44" s="177">
        <f>IF(K36&gt;0,((C36/60*D81)*(I81+H81+J81)),0)</f>
        <v>0</v>
      </c>
      <c r="L44" s="26" t="e">
        <f>(K36/60*D81)*(I81+H81+J81)</f>
        <v>#N/A</v>
      </c>
      <c r="M44" s="120"/>
      <c r="N44" s="120"/>
      <c r="O44" s="190"/>
    </row>
    <row r="45" spans="1:15" ht="15.75" customHeight="1" x14ac:dyDescent="0.25">
      <c r="A45" s="10"/>
      <c r="K45" s="1"/>
      <c r="L45" s="1"/>
      <c r="M45" s="120"/>
      <c r="N45" s="120"/>
    </row>
    <row r="46" spans="1:15" ht="15.75" customHeight="1" x14ac:dyDescent="0.25">
      <c r="A46" s="10"/>
      <c r="K46" s="1"/>
      <c r="L46" s="1"/>
      <c r="M46" s="120"/>
      <c r="N46" s="120"/>
    </row>
    <row r="47" spans="1:15" ht="15.75" customHeight="1" x14ac:dyDescent="0.25">
      <c r="A47" s="10"/>
      <c r="K47" s="1"/>
      <c r="L47" s="1"/>
      <c r="M47" s="120"/>
      <c r="N47" s="120"/>
    </row>
    <row r="48" spans="1:15" ht="15.75" customHeight="1" x14ac:dyDescent="0.25">
      <c r="A48" s="10"/>
      <c r="K48" s="1"/>
      <c r="L48" s="1"/>
      <c r="M48" s="120"/>
      <c r="N48" s="120"/>
    </row>
    <row r="49" spans="1:14" s="1" customFormat="1" ht="21.75" customHeight="1" x14ac:dyDescent="0.2">
      <c r="A49" s="12"/>
      <c r="B49" s="27" t="s">
        <v>139</v>
      </c>
      <c r="M49" s="121"/>
      <c r="N49" s="121"/>
    </row>
    <row r="50" spans="1:14" ht="15.75" customHeight="1" thickBot="1" x14ac:dyDescent="0.3">
      <c r="A50" s="10"/>
      <c r="K50" s="1"/>
      <c r="L50" s="1"/>
      <c r="M50" s="120"/>
      <c r="N50" s="120"/>
    </row>
    <row r="51" spans="1:14" ht="15" customHeight="1" x14ac:dyDescent="0.25">
      <c r="A51" s="10"/>
      <c r="B51" s="266" t="str">
        <f>E20</f>
        <v>Grupo 1</v>
      </c>
      <c r="C51" s="272"/>
      <c r="D51" s="273"/>
      <c r="E51" s="28" t="s">
        <v>140</v>
      </c>
      <c r="F51" s="29"/>
      <c r="G51" s="30"/>
      <c r="H51" s="28" t="s">
        <v>27</v>
      </c>
      <c r="I51" s="29"/>
      <c r="J51" s="30"/>
      <c r="M51" s="120"/>
      <c r="N51" s="120"/>
    </row>
    <row r="52" spans="1:14" ht="23.25" thickBot="1" x14ac:dyDescent="0.3">
      <c r="A52" s="10"/>
      <c r="B52" s="274"/>
      <c r="C52" s="275"/>
      <c r="D52" s="276"/>
      <c r="E52" s="31" t="s">
        <v>2</v>
      </c>
      <c r="F52" s="32" t="s">
        <v>3</v>
      </c>
      <c r="G52" s="33" t="s">
        <v>4</v>
      </c>
      <c r="H52" s="31" t="s">
        <v>2</v>
      </c>
      <c r="I52" s="32" t="s">
        <v>3</v>
      </c>
      <c r="J52" s="33" t="s">
        <v>4</v>
      </c>
      <c r="M52" s="120"/>
      <c r="N52" s="120"/>
    </row>
    <row r="53" spans="1:14" x14ac:dyDescent="0.25">
      <c r="A53" s="10"/>
      <c r="B53" s="34" t="s">
        <v>18</v>
      </c>
      <c r="C53" s="260" t="s">
        <v>41</v>
      </c>
      <c r="D53" s="261"/>
      <c r="E53" s="35" t="e">
        <f>LOOKUP($G$10,Tablas!$F$16:$Q$16,Tablas!F18:Q18)</f>
        <v>#N/A</v>
      </c>
      <c r="F53" s="36" t="e">
        <f>LOOKUP($G$10,Tablas!$F$16:$Q$16,Tablas!G18:Q18)</f>
        <v>#N/A</v>
      </c>
      <c r="G53" s="37" t="e">
        <f>LOOKUP($G$10,Tablas!$F$16:$Q$16,Tablas!H18:Q18)</f>
        <v>#N/A</v>
      </c>
      <c r="H53" s="38" t="e">
        <f>IF($E$32&gt;0,(((E53+E54)*$E$23)+($E$24*E53)),(((E53+E54)*$E$23)+($E$24*(E53+E54))))</f>
        <v>#N/A</v>
      </c>
      <c r="I53" s="39" t="e">
        <f>IF($E$32&gt;0,(((F53+F54)*$E$25)+($E$26*F53)),(((F53+F54)*$E$25)+($E$26*(F53+F54))))</f>
        <v>#N/A</v>
      </c>
      <c r="J53" s="40" t="e">
        <f>IF($E$32&gt;0,(((G53+G54)*$E$27)+($E$28*G53)),(((G53+G54)*$E$27)+($E$28*(G53+G54))))</f>
        <v>#N/A</v>
      </c>
      <c r="M53" s="120"/>
      <c r="N53" s="120"/>
    </row>
    <row r="54" spans="1:14" x14ac:dyDescent="0.25">
      <c r="A54" s="10"/>
      <c r="B54" s="41" t="s">
        <v>6</v>
      </c>
      <c r="C54" s="264" t="s">
        <v>41</v>
      </c>
      <c r="D54" s="265"/>
      <c r="E54" s="42" t="e">
        <f>LOOKUP($G$10,Tablas!$F$16:$Q$16,Tablas!F19:Q19)</f>
        <v>#N/A</v>
      </c>
      <c r="F54" s="43" t="e">
        <f>LOOKUP($G$10,Tablas!$F$16:$Q$16,Tablas!G19:Q19)</f>
        <v>#N/A</v>
      </c>
      <c r="G54" s="44" t="e">
        <f>LOOKUP($G$10,Tablas!$F$16:$Q$16,Tablas!H19:Q19)</f>
        <v>#N/A</v>
      </c>
      <c r="H54" s="45">
        <f>IF($E$32&gt;0,$E$24*E54,0)</f>
        <v>0</v>
      </c>
      <c r="I54" s="46">
        <f>IF($E$32&gt;0,$E$26*F54,0)</f>
        <v>0</v>
      </c>
      <c r="J54" s="47">
        <f>IF($E$32&gt;0,$E$28*G54,0)</f>
        <v>0</v>
      </c>
      <c r="M54" s="120"/>
      <c r="N54" s="120"/>
    </row>
    <row r="55" spans="1:14" x14ac:dyDescent="0.25">
      <c r="A55" s="10"/>
      <c r="B55" s="41" t="s">
        <v>81</v>
      </c>
      <c r="C55" s="48" t="s">
        <v>11</v>
      </c>
      <c r="D55" s="178">
        <f>IF(E29="no",15,12)</f>
        <v>12</v>
      </c>
      <c r="E55" s="42" t="e">
        <f>LOOKUP($G$10,Tablas!$F$16:$Q$16,Tablas!F20:Q20)</f>
        <v>#N/A</v>
      </c>
      <c r="F55" s="43" t="e">
        <f>LOOKUP($G$10,Tablas!$F$16:$Q$16,Tablas!G20:Q20)</f>
        <v>#N/A</v>
      </c>
      <c r="G55" s="44" t="e">
        <f>LOOKUP($G$10,Tablas!$F$16:$Q$16,Tablas!H20:Q20)</f>
        <v>#N/A</v>
      </c>
      <c r="H55" s="45">
        <f>IF(E33&gt;0,E55*($E$23+$E$24),0)</f>
        <v>0</v>
      </c>
      <c r="I55" s="46">
        <f>IF(E33&gt;0,F55*($E$25+$E$26),0)</f>
        <v>0</v>
      </c>
      <c r="J55" s="47">
        <f>IF(E33&gt;0,G55*($E$27+$E$28),0)</f>
        <v>0</v>
      </c>
      <c r="M55" s="120"/>
      <c r="N55" s="120"/>
    </row>
    <row r="56" spans="1:14" x14ac:dyDescent="0.25">
      <c r="A56" s="10"/>
      <c r="B56" s="41" t="s">
        <v>8</v>
      </c>
      <c r="C56" s="48" t="s">
        <v>11</v>
      </c>
      <c r="D56" s="49">
        <v>300</v>
      </c>
      <c r="E56" s="42" t="e">
        <f>LOOKUP($G$10,Tablas!$F$16:$Q$16,Tablas!F21:Q21)</f>
        <v>#N/A</v>
      </c>
      <c r="F56" s="43" t="e">
        <f>LOOKUP($G$10,Tablas!$F$16:$Q$16,Tablas!G21:Q21)</f>
        <v>#N/A</v>
      </c>
      <c r="G56" s="44" t="e">
        <f>LOOKUP($G$10,Tablas!$F$16:$Q$16,Tablas!H21:Q21)</f>
        <v>#N/A</v>
      </c>
      <c r="H56" s="45" t="e">
        <f>E56*($E$23+$E$24)</f>
        <v>#N/A</v>
      </c>
      <c r="I56" s="46" t="e">
        <f>F56*($E$25+$E$26)</f>
        <v>#N/A</v>
      </c>
      <c r="J56" s="47" t="e">
        <f>G56*($E$27+$E$28)</f>
        <v>#N/A</v>
      </c>
      <c r="M56" s="120"/>
      <c r="N56" s="120"/>
    </row>
    <row r="57" spans="1:14" ht="15.75" thickBot="1" x14ac:dyDescent="0.3">
      <c r="A57" s="10"/>
      <c r="B57" s="50" t="s">
        <v>82</v>
      </c>
      <c r="C57" s="51" t="s">
        <v>11</v>
      </c>
      <c r="D57" s="52">
        <v>15</v>
      </c>
      <c r="E57" s="53" t="e">
        <f>LOOKUP($G$10,Tablas!$F$16:$Q$16,Tablas!F22:Q22)</f>
        <v>#N/A</v>
      </c>
      <c r="F57" s="54" t="e">
        <f>LOOKUP($G$10,Tablas!$F$16:$Q$16,Tablas!G22:Q22)</f>
        <v>#N/A</v>
      </c>
      <c r="G57" s="55" t="e">
        <f>LOOKUP($G$10,Tablas!$F$16:$Q$16,Tablas!H22:Q22)</f>
        <v>#N/A</v>
      </c>
      <c r="H57" s="56" t="e">
        <f>E57*($E$23+$E$24)</f>
        <v>#N/A</v>
      </c>
      <c r="I57" s="57" t="e">
        <f>F57*($E$25+$E$26)</f>
        <v>#N/A</v>
      </c>
      <c r="J57" s="58" t="e">
        <f>G57*($E$27+$E$28)</f>
        <v>#N/A</v>
      </c>
      <c r="M57" s="120"/>
      <c r="N57" s="120"/>
    </row>
    <row r="58" spans="1:14" ht="15.75" thickBot="1" x14ac:dyDescent="0.3">
      <c r="A58" s="10"/>
      <c r="M58" s="120"/>
      <c r="N58" s="120"/>
    </row>
    <row r="59" spans="1:14" ht="15" customHeight="1" x14ac:dyDescent="0.25">
      <c r="A59" s="10"/>
      <c r="B59" s="266" t="str">
        <f>G20</f>
        <v>Grupo 2</v>
      </c>
      <c r="C59" s="267"/>
      <c r="D59" s="268"/>
      <c r="E59" s="28" t="s">
        <v>26</v>
      </c>
      <c r="F59" s="29"/>
      <c r="G59" s="30"/>
      <c r="H59" s="28" t="s">
        <v>27</v>
      </c>
      <c r="I59" s="29"/>
      <c r="J59" s="30"/>
      <c r="M59" s="120"/>
      <c r="N59" s="120"/>
    </row>
    <row r="60" spans="1:14" ht="23.25" thickBot="1" x14ac:dyDescent="0.3">
      <c r="A60" s="10"/>
      <c r="B60" s="269"/>
      <c r="C60" s="270"/>
      <c r="D60" s="271"/>
      <c r="E60" s="31" t="s">
        <v>2</v>
      </c>
      <c r="F60" s="32" t="s">
        <v>3</v>
      </c>
      <c r="G60" s="33" t="s">
        <v>4</v>
      </c>
      <c r="H60" s="31" t="s">
        <v>2</v>
      </c>
      <c r="I60" s="32" t="s">
        <v>3</v>
      </c>
      <c r="J60" s="33" t="s">
        <v>4</v>
      </c>
      <c r="M60" s="120"/>
      <c r="N60" s="120"/>
    </row>
    <row r="61" spans="1:14" ht="15" customHeight="1" x14ac:dyDescent="0.25">
      <c r="A61" s="10"/>
      <c r="B61" s="34" t="s">
        <v>18</v>
      </c>
      <c r="C61" s="260" t="s">
        <v>41</v>
      </c>
      <c r="D61" s="261"/>
      <c r="E61" s="35" t="e">
        <f>LOOKUP($G$10,Tablas!$F$16:$Q$16,Tablas!F18:Q18)</f>
        <v>#N/A</v>
      </c>
      <c r="F61" s="36" t="e">
        <f>LOOKUP($G$10,Tablas!$F$16:$Q$16,Tablas!G18:Q18)</f>
        <v>#N/A</v>
      </c>
      <c r="G61" s="37" t="e">
        <f>LOOKUP($G$10,Tablas!$F$16:$Q$16,Tablas!H18:Q18)</f>
        <v>#N/A</v>
      </c>
      <c r="H61" s="38" t="e">
        <f>IF($G$32&gt;0,(((E61+E62)*$G$23)+($G$24*E61)),(((E61+E62)*$G$23)+($G$24*(E61+E62))))</f>
        <v>#N/A</v>
      </c>
      <c r="I61" s="39" t="e">
        <f>IF($G$32&gt;0,(((F61+F62)*$G$25)+($G$26*F61)),(((F61+F62)*$G$25)+($G$26*(F61+F62))))</f>
        <v>#N/A</v>
      </c>
      <c r="J61" s="40" t="e">
        <f>IF($G$32&gt;0,(((G61+G62)*$G$27)+($G$28*G61)),(((G61+G62)*$G$27)+($G$28*(G61+G62))))</f>
        <v>#N/A</v>
      </c>
      <c r="M61" s="120"/>
      <c r="N61" s="120"/>
    </row>
    <row r="62" spans="1:14" ht="15" customHeight="1" x14ac:dyDescent="0.25">
      <c r="A62" s="10"/>
      <c r="B62" s="41" t="s">
        <v>6</v>
      </c>
      <c r="C62" s="264" t="s">
        <v>41</v>
      </c>
      <c r="D62" s="265"/>
      <c r="E62" s="42" t="e">
        <f>LOOKUP($G$10,Tablas!$F$16:$Q$16,Tablas!F19:Q19)</f>
        <v>#N/A</v>
      </c>
      <c r="F62" s="43" t="e">
        <f>LOOKUP($G$10,Tablas!$F$16:$Q$16,Tablas!G19:Q19)</f>
        <v>#N/A</v>
      </c>
      <c r="G62" s="44" t="e">
        <f>LOOKUP($G$10,Tablas!$F$16:$Q$16,Tablas!H19:Q19)</f>
        <v>#N/A</v>
      </c>
      <c r="H62" s="45">
        <f>IF($G$32&gt;0,$G$24*E62,0)</f>
        <v>0</v>
      </c>
      <c r="I62" s="46">
        <f>IF($G$32&gt;0,$G$26*F62,0)</f>
        <v>0</v>
      </c>
      <c r="J62" s="47">
        <f>IF($G$32&gt;0,$G$28*G62,0)</f>
        <v>0</v>
      </c>
      <c r="M62" s="120"/>
      <c r="N62" s="120"/>
    </row>
    <row r="63" spans="1:14" x14ac:dyDescent="0.25">
      <c r="A63" s="10"/>
      <c r="B63" s="41" t="s">
        <v>81</v>
      </c>
      <c r="C63" s="48" t="s">
        <v>11</v>
      </c>
      <c r="D63" s="178">
        <f>IF(G29="no",15,12)</f>
        <v>12</v>
      </c>
      <c r="E63" s="42" t="e">
        <f>LOOKUP($G$10,Tablas!$F$16:$Q$16,Tablas!F20:Q20)</f>
        <v>#N/A</v>
      </c>
      <c r="F63" s="43" t="e">
        <f>LOOKUP($G$10,Tablas!$F$16:$Q$16,Tablas!G20:Q20)</f>
        <v>#N/A</v>
      </c>
      <c r="G63" s="44" t="e">
        <f>LOOKUP($G$10,Tablas!$F$16:$Q$16,Tablas!H20:Q20)</f>
        <v>#N/A</v>
      </c>
      <c r="H63" s="45">
        <f>IF(G33&gt;0,E63*($G$23+$G$24),0)</f>
        <v>0</v>
      </c>
      <c r="I63" s="46">
        <f>IF(G33&gt;0,F63*($G$25+$G$26),0)</f>
        <v>0</v>
      </c>
      <c r="J63" s="47">
        <f>IF(G33&gt;0,G63*($G$27+$G$28),0)</f>
        <v>0</v>
      </c>
      <c r="M63" s="120"/>
      <c r="N63" s="120"/>
    </row>
    <row r="64" spans="1:14" x14ac:dyDescent="0.25">
      <c r="A64" s="10"/>
      <c r="B64" s="41" t="s">
        <v>8</v>
      </c>
      <c r="C64" s="48" t="s">
        <v>11</v>
      </c>
      <c r="D64" s="49">
        <v>300</v>
      </c>
      <c r="E64" s="42" t="e">
        <f>LOOKUP($G$10,Tablas!$F$16:$Q$16,Tablas!F21:Q21)</f>
        <v>#N/A</v>
      </c>
      <c r="F64" s="43" t="e">
        <f>LOOKUP($G$10,Tablas!$F$16:$Q$16,Tablas!G21:Q21)</f>
        <v>#N/A</v>
      </c>
      <c r="G64" s="44" t="e">
        <f>LOOKUP($G$10,Tablas!$F$16:$Q$16,Tablas!H21:Q21)</f>
        <v>#N/A</v>
      </c>
      <c r="H64" s="45" t="e">
        <f>E64*($G$23+$G$24)</f>
        <v>#N/A</v>
      </c>
      <c r="I64" s="46" t="e">
        <f>F64*($G$25+$G$26)</f>
        <v>#N/A</v>
      </c>
      <c r="J64" s="47" t="e">
        <f>G64*($G$27+$G$28)</f>
        <v>#N/A</v>
      </c>
      <c r="M64" s="120"/>
      <c r="N64" s="120"/>
    </row>
    <row r="65" spans="1:14" ht="15.75" thickBot="1" x14ac:dyDescent="0.3">
      <c r="A65" s="10"/>
      <c r="B65" s="50" t="s">
        <v>82</v>
      </c>
      <c r="C65" s="51" t="s">
        <v>11</v>
      </c>
      <c r="D65" s="52">
        <v>15</v>
      </c>
      <c r="E65" s="53" t="e">
        <f>LOOKUP($G$10,Tablas!$F$16:$Q$16,Tablas!F22:Q22)</f>
        <v>#N/A</v>
      </c>
      <c r="F65" s="54" t="e">
        <f>LOOKUP($G$10,Tablas!$F$16:$Q$16,Tablas!G22:Q22)</f>
        <v>#N/A</v>
      </c>
      <c r="G65" s="55" t="e">
        <f>LOOKUP($G$10,Tablas!$F$16:$Q$16,Tablas!H22:Q22)</f>
        <v>#N/A</v>
      </c>
      <c r="H65" s="56" t="e">
        <f>E65*($G$23+$G$24)</f>
        <v>#N/A</v>
      </c>
      <c r="I65" s="57" t="e">
        <f>F65*($G$25+$G$26)</f>
        <v>#N/A</v>
      </c>
      <c r="J65" s="58" t="e">
        <f>G65*($G$27+$G$28)</f>
        <v>#N/A</v>
      </c>
      <c r="M65" s="120"/>
      <c r="N65" s="120"/>
    </row>
    <row r="66" spans="1:14" ht="15.75" thickBot="1" x14ac:dyDescent="0.3">
      <c r="A66" s="10"/>
      <c r="M66" s="120"/>
      <c r="N66" s="120"/>
    </row>
    <row r="67" spans="1:14" ht="15" customHeight="1" x14ac:dyDescent="0.25">
      <c r="A67" s="10"/>
      <c r="B67" s="266" t="str">
        <f>G20</f>
        <v>Grupo 2</v>
      </c>
      <c r="C67" s="267"/>
      <c r="D67" s="268"/>
      <c r="E67" s="28" t="s">
        <v>26</v>
      </c>
      <c r="F67" s="29"/>
      <c r="G67" s="30"/>
      <c r="H67" s="28" t="s">
        <v>27</v>
      </c>
      <c r="I67" s="29"/>
      <c r="J67" s="30"/>
      <c r="M67" s="120"/>
      <c r="N67" s="120"/>
    </row>
    <row r="68" spans="1:14" ht="23.25" thickBot="1" x14ac:dyDescent="0.3">
      <c r="A68" s="10"/>
      <c r="B68" s="269"/>
      <c r="C68" s="270"/>
      <c r="D68" s="271"/>
      <c r="E68" s="31" t="s">
        <v>2</v>
      </c>
      <c r="F68" s="32" t="s">
        <v>3</v>
      </c>
      <c r="G68" s="33" t="s">
        <v>4</v>
      </c>
      <c r="H68" s="31" t="s">
        <v>2</v>
      </c>
      <c r="I68" s="32" t="s">
        <v>3</v>
      </c>
      <c r="J68" s="33" t="s">
        <v>4</v>
      </c>
      <c r="M68" s="120"/>
      <c r="N68" s="120"/>
    </row>
    <row r="69" spans="1:14" ht="15" customHeight="1" x14ac:dyDescent="0.25">
      <c r="A69" s="10"/>
      <c r="B69" s="34" t="s">
        <v>18</v>
      </c>
      <c r="C69" s="260" t="s">
        <v>41</v>
      </c>
      <c r="D69" s="261"/>
      <c r="E69" s="35" t="e">
        <f>LOOKUP($G$10,Tablas!$F$16:$Q$16,Tablas!F18:Q18)</f>
        <v>#N/A</v>
      </c>
      <c r="F69" s="36" t="e">
        <f>LOOKUP($G$10,Tablas!$F$16:$Q$16,Tablas!G18:Q18)</f>
        <v>#N/A</v>
      </c>
      <c r="G69" s="37" t="e">
        <f>LOOKUP($G$10,Tablas!$F$16:$Q$16,Tablas!H18:Q18)</f>
        <v>#N/A</v>
      </c>
      <c r="H69" s="38" t="e">
        <f>IF($I$32&gt;0,(((E69+E70)*$I$23)+($I$24*E69)),(((E69+E70)*$I$23)+($I$24*(E69+E70))))</f>
        <v>#N/A</v>
      </c>
      <c r="I69" s="39" t="e">
        <f>IF($I$32&gt;0,(((F69+F70)*$I$25)+($I$26*F69)),(((F69+F70)*$I$25)+($I$26*(F69+F70))))</f>
        <v>#N/A</v>
      </c>
      <c r="J69" s="40" t="e">
        <f>IF($I$32&gt;0,(((G69+G70)*$I$27)+($I$28*G69)),(((G69+G70)*$I$27)+($I$28*(G69+G70))))</f>
        <v>#N/A</v>
      </c>
      <c r="M69" s="120"/>
      <c r="N69" s="120"/>
    </row>
    <row r="70" spans="1:14" ht="15" customHeight="1" x14ac:dyDescent="0.25">
      <c r="A70" s="10"/>
      <c r="B70" s="41" t="s">
        <v>6</v>
      </c>
      <c r="C70" s="264" t="s">
        <v>41</v>
      </c>
      <c r="D70" s="265"/>
      <c r="E70" s="42" t="e">
        <f>LOOKUP($G$10,Tablas!$F$16:$Q$16,Tablas!F19:Q19)</f>
        <v>#N/A</v>
      </c>
      <c r="F70" s="43" t="e">
        <f>LOOKUP($G$10,Tablas!$F$16:$Q$16,Tablas!G19:Q19)</f>
        <v>#N/A</v>
      </c>
      <c r="G70" s="44" t="e">
        <f>LOOKUP($G$10,Tablas!$F$16:$Q$16,Tablas!H19:Q19)</f>
        <v>#N/A</v>
      </c>
      <c r="H70" s="45">
        <f>IF($I$32&gt;0,$I$24*E70,0)</f>
        <v>0</v>
      </c>
      <c r="I70" s="46">
        <f>IF($I$32&gt;0,$I$26*F70,0)</f>
        <v>0</v>
      </c>
      <c r="J70" s="47">
        <f>IF($I$32&gt;0,$I$28*G70,0)</f>
        <v>0</v>
      </c>
      <c r="M70" s="120"/>
      <c r="N70" s="120"/>
    </row>
    <row r="71" spans="1:14" x14ac:dyDescent="0.25">
      <c r="A71" s="10"/>
      <c r="B71" s="41" t="s">
        <v>81</v>
      </c>
      <c r="C71" s="48" t="s">
        <v>11</v>
      </c>
      <c r="D71" s="178">
        <f>IF(I29="no",15,12)</f>
        <v>12</v>
      </c>
      <c r="E71" s="42" t="e">
        <f>LOOKUP($G$10,Tablas!$F$16:$Q$16,Tablas!F20:Q20)</f>
        <v>#N/A</v>
      </c>
      <c r="F71" s="43" t="e">
        <f>LOOKUP($G$10,Tablas!$F$16:$Q$16,Tablas!G20:Q20)</f>
        <v>#N/A</v>
      </c>
      <c r="G71" s="44" t="e">
        <f>LOOKUP($G$10,Tablas!$F$16:$Q$16,Tablas!H20:Q20)</f>
        <v>#N/A</v>
      </c>
      <c r="H71" s="45">
        <f>IF(I33&gt;0,E71*($I$23+$I$24),0)</f>
        <v>0</v>
      </c>
      <c r="I71" s="46">
        <f>IF(I33&gt;0,F71*($I$25+$I$26),0)</f>
        <v>0</v>
      </c>
      <c r="J71" s="47">
        <f>IF(I33&gt;0,G71*($I$27+$I$28),0)</f>
        <v>0</v>
      </c>
      <c r="M71" s="120"/>
      <c r="N71" s="120"/>
    </row>
    <row r="72" spans="1:14" x14ac:dyDescent="0.25">
      <c r="A72" s="10"/>
      <c r="B72" s="41" t="s">
        <v>8</v>
      </c>
      <c r="C72" s="48" t="s">
        <v>11</v>
      </c>
      <c r="D72" s="49">
        <v>300</v>
      </c>
      <c r="E72" s="42" t="e">
        <f>LOOKUP($G$10,Tablas!$F$16:$Q$16,Tablas!F21:Q21)</f>
        <v>#N/A</v>
      </c>
      <c r="F72" s="43" t="e">
        <f>LOOKUP($G$10,Tablas!$F$16:$Q$16,Tablas!G21:Q21)</f>
        <v>#N/A</v>
      </c>
      <c r="G72" s="44" t="e">
        <f>LOOKUP($G$10,Tablas!$F$16:$Q$16,Tablas!H21:Q21)</f>
        <v>#N/A</v>
      </c>
      <c r="H72" s="45" t="e">
        <f>E72*($I$23+$I$24)</f>
        <v>#N/A</v>
      </c>
      <c r="I72" s="46" t="e">
        <f>F72*($I$25+$I$26)</f>
        <v>#N/A</v>
      </c>
      <c r="J72" s="47" t="e">
        <f>G72*($I$27+$I$28)</f>
        <v>#N/A</v>
      </c>
      <c r="M72" s="120"/>
      <c r="N72" s="120"/>
    </row>
    <row r="73" spans="1:14" ht="15.75" thickBot="1" x14ac:dyDescent="0.3">
      <c r="A73" s="10"/>
      <c r="B73" s="50" t="s">
        <v>82</v>
      </c>
      <c r="C73" s="51" t="s">
        <v>11</v>
      </c>
      <c r="D73" s="52">
        <v>15</v>
      </c>
      <c r="E73" s="53" t="e">
        <f>LOOKUP($G$10,Tablas!$F$16:$Q$16,Tablas!F22:Q22)</f>
        <v>#N/A</v>
      </c>
      <c r="F73" s="54" t="e">
        <f>LOOKUP($G$10,Tablas!$F$16:$Q$16,Tablas!G22:Q22)</f>
        <v>#N/A</v>
      </c>
      <c r="G73" s="55" t="e">
        <f>LOOKUP($G$10,Tablas!$F$16:$Q$16,Tablas!H22:Q22)</f>
        <v>#N/A</v>
      </c>
      <c r="H73" s="56" t="e">
        <f>E73*($I$23+$I$24)</f>
        <v>#N/A</v>
      </c>
      <c r="I73" s="57" t="e">
        <f>F73*($I$25+$I$26)</f>
        <v>#N/A</v>
      </c>
      <c r="J73" s="58" t="e">
        <f>G73*($I$27+$I$28)</f>
        <v>#N/A</v>
      </c>
      <c r="M73" s="120"/>
      <c r="N73" s="120"/>
    </row>
    <row r="74" spans="1:14" ht="15.75" thickBot="1" x14ac:dyDescent="0.3">
      <c r="A74" s="10"/>
      <c r="M74" s="120"/>
      <c r="N74" s="120"/>
    </row>
    <row r="75" spans="1:14" ht="15" customHeight="1" x14ac:dyDescent="0.25">
      <c r="A75" s="10"/>
      <c r="B75" s="266" t="str">
        <f>K20</f>
        <v>Grupo 4</v>
      </c>
      <c r="C75" s="267"/>
      <c r="D75" s="268"/>
      <c r="E75" s="28" t="s">
        <v>26</v>
      </c>
      <c r="F75" s="29"/>
      <c r="G75" s="30"/>
      <c r="H75" s="28" t="s">
        <v>27</v>
      </c>
      <c r="I75" s="29"/>
      <c r="J75" s="30"/>
      <c r="M75" s="120"/>
      <c r="N75" s="120"/>
    </row>
    <row r="76" spans="1:14" ht="23.25" thickBot="1" x14ac:dyDescent="0.3">
      <c r="A76" s="10"/>
      <c r="B76" s="269"/>
      <c r="C76" s="270"/>
      <c r="D76" s="271"/>
      <c r="E76" s="31" t="s">
        <v>2</v>
      </c>
      <c r="F76" s="32" t="s">
        <v>3</v>
      </c>
      <c r="G76" s="33" t="s">
        <v>4</v>
      </c>
      <c r="H76" s="31" t="s">
        <v>2</v>
      </c>
      <c r="I76" s="32" t="s">
        <v>3</v>
      </c>
      <c r="J76" s="33" t="s">
        <v>4</v>
      </c>
      <c r="M76" s="120"/>
      <c r="N76" s="120"/>
    </row>
    <row r="77" spans="1:14" ht="15" customHeight="1" x14ac:dyDescent="0.25">
      <c r="A77" s="10"/>
      <c r="B77" s="34" t="s">
        <v>18</v>
      </c>
      <c r="C77" s="260" t="s">
        <v>41</v>
      </c>
      <c r="D77" s="261"/>
      <c r="E77" s="35" t="e">
        <f>LOOKUP($G$10,Tablas!$F$16:$Q$16,Tablas!F18:Q18)</f>
        <v>#N/A</v>
      </c>
      <c r="F77" s="36" t="e">
        <f>LOOKUP($G$10,Tablas!$F$16:$Q$16,Tablas!G18:Q18)</f>
        <v>#N/A</v>
      </c>
      <c r="G77" s="37" t="e">
        <f>LOOKUP($G$10,Tablas!$F$16:$Q$16,Tablas!H18:Q18)</f>
        <v>#N/A</v>
      </c>
      <c r="H77" s="38" t="e">
        <f>IF($K$32&gt;0,(((E77+E78)*$K$23)+($K$24*E77)),(((E77+E78)*$K$23)+($K$24*(E77+E78))))</f>
        <v>#N/A</v>
      </c>
      <c r="I77" s="39" t="e">
        <f>IF($K$32&gt;0,(((F77+F78)*$K$25)+($K$26*F77)),(((F77+F78)*$K$25)+($K$26*(F77+F78))))</f>
        <v>#N/A</v>
      </c>
      <c r="J77" s="40" t="e">
        <f>IF($K$32&gt;0,(((G77+G78)*$K$27)+($K$28*G77)),(((G77+G78)*$K$27)+($K$28*(G77+G78))))</f>
        <v>#N/A</v>
      </c>
      <c r="M77" s="120"/>
      <c r="N77" s="120"/>
    </row>
    <row r="78" spans="1:14" ht="15" customHeight="1" x14ac:dyDescent="0.25">
      <c r="A78" s="10"/>
      <c r="B78" s="41" t="s">
        <v>6</v>
      </c>
      <c r="C78" s="264" t="s">
        <v>41</v>
      </c>
      <c r="D78" s="265"/>
      <c r="E78" s="42" t="e">
        <f>LOOKUP($G$10,Tablas!$F$16:$Q$16,Tablas!F19:Q19)</f>
        <v>#N/A</v>
      </c>
      <c r="F78" s="43" t="e">
        <f>LOOKUP($G$10,Tablas!$F$16:$Q$16,Tablas!G19:Q19)</f>
        <v>#N/A</v>
      </c>
      <c r="G78" s="44" t="e">
        <f>LOOKUP($G$10,Tablas!$F$16:$Q$16,Tablas!H19:Q19)</f>
        <v>#N/A</v>
      </c>
      <c r="H78" s="45">
        <f>IF($K$32&gt;0,$K$24*E78,0)</f>
        <v>0</v>
      </c>
      <c r="I78" s="46">
        <f>IF($K$32&gt;0,$K$26*F78,0)</f>
        <v>0</v>
      </c>
      <c r="J78" s="47">
        <f>IF($K$32&gt;0,$K$28*G78,0)</f>
        <v>0</v>
      </c>
      <c r="M78" s="120"/>
      <c r="N78" s="120"/>
    </row>
    <row r="79" spans="1:14" x14ac:dyDescent="0.25">
      <c r="A79" s="10"/>
      <c r="B79" s="41" t="s">
        <v>81</v>
      </c>
      <c r="C79" s="48" t="s">
        <v>11</v>
      </c>
      <c r="D79" s="178">
        <f>IF(K29="no",15,12)</f>
        <v>12</v>
      </c>
      <c r="E79" s="42" t="e">
        <f>LOOKUP($G$10,Tablas!$F$16:$Q$16,Tablas!F20:Q20)</f>
        <v>#N/A</v>
      </c>
      <c r="F79" s="43" t="e">
        <f>LOOKUP($G$10,Tablas!$F$16:$Q$16,Tablas!G20:Q20)</f>
        <v>#N/A</v>
      </c>
      <c r="G79" s="44" t="e">
        <f>LOOKUP($G$10,Tablas!$F$16:$Q$16,Tablas!H20:Q20)</f>
        <v>#N/A</v>
      </c>
      <c r="H79" s="45">
        <f>IF(K33&gt;0,E79*($K$23+$K$24),0)</f>
        <v>0</v>
      </c>
      <c r="I79" s="46">
        <f>IF(K33&gt;0,F79*($K$25+$K$26),0)</f>
        <v>0</v>
      </c>
      <c r="J79" s="47">
        <f>IF(K33&gt;0,G79*($K$27+$K$28),0)</f>
        <v>0</v>
      </c>
      <c r="M79" s="120"/>
      <c r="N79" s="120"/>
    </row>
    <row r="80" spans="1:14" x14ac:dyDescent="0.25">
      <c r="A80" s="10"/>
      <c r="B80" s="41" t="s">
        <v>8</v>
      </c>
      <c r="C80" s="48" t="s">
        <v>11</v>
      </c>
      <c r="D80" s="49">
        <v>300</v>
      </c>
      <c r="E80" s="42" t="e">
        <f>LOOKUP($G$10,Tablas!$F$16:$Q$16,Tablas!F21:Q21)</f>
        <v>#N/A</v>
      </c>
      <c r="F80" s="43" t="e">
        <f>LOOKUP($G$10,Tablas!$F$16:$Q$16,Tablas!G21:Q21)</f>
        <v>#N/A</v>
      </c>
      <c r="G80" s="44" t="e">
        <f>LOOKUP($G$10,Tablas!$F$16:$Q$16,Tablas!H21:Q21)</f>
        <v>#N/A</v>
      </c>
      <c r="H80" s="45" t="e">
        <f>E80*($K$23+$K$24)</f>
        <v>#N/A</v>
      </c>
      <c r="I80" s="46" t="e">
        <f>F80*($K$25+$K$26)</f>
        <v>#N/A</v>
      </c>
      <c r="J80" s="47" t="e">
        <f>G80*($K$27+$K$28)</f>
        <v>#N/A</v>
      </c>
      <c r="M80" s="120"/>
      <c r="N80" s="120"/>
    </row>
    <row r="81" spans="1:14" ht="15.75" thickBot="1" x14ac:dyDescent="0.3">
      <c r="A81" s="10"/>
      <c r="B81" s="50" t="s">
        <v>82</v>
      </c>
      <c r="C81" s="51" t="s">
        <v>11</v>
      </c>
      <c r="D81" s="52">
        <v>15</v>
      </c>
      <c r="E81" s="53" t="e">
        <f>LOOKUP($G$10,Tablas!$F$16:$Q$16,Tablas!F22:Q22)</f>
        <v>#N/A</v>
      </c>
      <c r="F81" s="54" t="e">
        <f>LOOKUP($G$10,Tablas!$F$16:$Q$16,Tablas!G22:Q22)</f>
        <v>#N/A</v>
      </c>
      <c r="G81" s="55" t="e">
        <f>LOOKUP($G$10,Tablas!$F$16:$Q$16,Tablas!H22:Q22)</f>
        <v>#N/A</v>
      </c>
      <c r="H81" s="56" t="e">
        <f>E81*($K$23+$K$24)</f>
        <v>#N/A</v>
      </c>
      <c r="I81" s="57" t="e">
        <f>F81*($K$25+$K$26)</f>
        <v>#N/A</v>
      </c>
      <c r="J81" s="58" t="e">
        <f>G81*($K$27+$K$28)</f>
        <v>#N/A</v>
      </c>
      <c r="M81" s="120"/>
      <c r="N81" s="120"/>
    </row>
    <row r="82" spans="1:14" x14ac:dyDescent="0.25">
      <c r="K82" s="10"/>
      <c r="L82" s="10"/>
      <c r="M82" s="10"/>
      <c r="N82" s="10"/>
    </row>
    <row r="83" spans="1:14" x14ac:dyDescent="0.25"/>
  </sheetData>
  <sheetProtection password="802A" sheet="1" objects="1" scenarios="1"/>
  <mergeCells count="103">
    <mergeCell ref="B34:D34"/>
    <mergeCell ref="I20:J20"/>
    <mergeCell ref="I21:J21"/>
    <mergeCell ref="E20:F20"/>
    <mergeCell ref="G20:H20"/>
    <mergeCell ref="G22:H22"/>
    <mergeCell ref="B20:D20"/>
    <mergeCell ref="B11:F11"/>
    <mergeCell ref="B19:D19"/>
    <mergeCell ref="E23:F23"/>
    <mergeCell ref="G21:H21"/>
    <mergeCell ref="G23:H23"/>
    <mergeCell ref="G17:H17"/>
    <mergeCell ref="G18:H18"/>
    <mergeCell ref="G14:I14"/>
    <mergeCell ref="I22:J22"/>
    <mergeCell ref="I23:J23"/>
    <mergeCell ref="I24:J24"/>
    <mergeCell ref="I25:J25"/>
    <mergeCell ref="B22:D22"/>
    <mergeCell ref="E25:F25"/>
    <mergeCell ref="G24:H24"/>
    <mergeCell ref="G25:H25"/>
    <mergeCell ref="B43:D43"/>
    <mergeCell ref="B44:D44"/>
    <mergeCell ref="C77:D77"/>
    <mergeCell ref="C30:D30"/>
    <mergeCell ref="B26:D26"/>
    <mergeCell ref="E29:F29"/>
    <mergeCell ref="C78:D78"/>
    <mergeCell ref="B67:D68"/>
    <mergeCell ref="B59:D60"/>
    <mergeCell ref="B51:D52"/>
    <mergeCell ref="B75:D76"/>
    <mergeCell ref="C62:D62"/>
    <mergeCell ref="C69:D69"/>
    <mergeCell ref="C70:D70"/>
    <mergeCell ref="C53:D53"/>
    <mergeCell ref="C54:D54"/>
    <mergeCell ref="C61:D61"/>
    <mergeCell ref="B38:D39"/>
    <mergeCell ref="B40:D40"/>
    <mergeCell ref="B41:D41"/>
    <mergeCell ref="B42:D42"/>
    <mergeCell ref="B29:D29"/>
    <mergeCell ref="B27:D27"/>
    <mergeCell ref="B28:D28"/>
    <mergeCell ref="K22:L22"/>
    <mergeCell ref="E24:F24"/>
    <mergeCell ref="E22:F22"/>
    <mergeCell ref="B23:D23"/>
    <mergeCell ref="B24:D24"/>
    <mergeCell ref="B25:D25"/>
    <mergeCell ref="K26:L26"/>
    <mergeCell ref="K27:L27"/>
    <mergeCell ref="K28:L28"/>
    <mergeCell ref="K29:L29"/>
    <mergeCell ref="K23:L23"/>
    <mergeCell ref="K24:L24"/>
    <mergeCell ref="K25:L25"/>
    <mergeCell ref="K38:L38"/>
    <mergeCell ref="K30:L30"/>
    <mergeCell ref="E30:F30"/>
    <mergeCell ref="G30:H30"/>
    <mergeCell ref="I30:J30"/>
    <mergeCell ref="E38:F38"/>
    <mergeCell ref="G38:H38"/>
    <mergeCell ref="I38:J38"/>
    <mergeCell ref="E26:F26"/>
    <mergeCell ref="E27:F27"/>
    <mergeCell ref="E28:F28"/>
    <mergeCell ref="I26:J26"/>
    <mergeCell ref="I27:J27"/>
    <mergeCell ref="I28:J28"/>
    <mergeCell ref="I29:J29"/>
    <mergeCell ref="G29:H29"/>
    <mergeCell ref="G26:H26"/>
    <mergeCell ref="G27:H27"/>
    <mergeCell ref="G28:H28"/>
    <mergeCell ref="K20:L20"/>
    <mergeCell ref="K21:L21"/>
    <mergeCell ref="B2:G2"/>
    <mergeCell ref="G10:I10"/>
    <mergeCell ref="G11:I11"/>
    <mergeCell ref="F9:I9"/>
    <mergeCell ref="B15:F15"/>
    <mergeCell ref="G15:I15"/>
    <mergeCell ref="G16:I16"/>
    <mergeCell ref="B8:H8"/>
    <mergeCell ref="B6:G6"/>
    <mergeCell ref="H6:I6"/>
    <mergeCell ref="H5:I5"/>
    <mergeCell ref="B4:H4"/>
    <mergeCell ref="B5:G5"/>
    <mergeCell ref="B9:E9"/>
    <mergeCell ref="B16:F16"/>
    <mergeCell ref="B17:F17"/>
    <mergeCell ref="B18:F18"/>
    <mergeCell ref="B10:F10"/>
    <mergeCell ref="E21:F21"/>
    <mergeCell ref="B21:D21"/>
    <mergeCell ref="B14:F14"/>
    <mergeCell ref="B13:G13"/>
  </mergeCells>
  <conditionalFormatting sqref="C31">
    <cfRule type="cellIs" dxfId="9" priority="8" operator="notEqual">
      <formula>7</formula>
    </cfRule>
  </conditionalFormatting>
  <conditionalFormatting sqref="C32">
    <cfRule type="cellIs" dxfId="8" priority="7" operator="notEqual">
      <formula>3.8</formula>
    </cfRule>
  </conditionalFormatting>
  <conditionalFormatting sqref="C35:C36">
    <cfRule type="cellIs" dxfId="7" priority="6" operator="notEqual">
      <formula>12</formula>
    </cfRule>
  </conditionalFormatting>
  <conditionalFormatting sqref="C33">
    <cfRule type="cellIs" dxfId="6" priority="5" operator="notEqual">
      <formula>12</formula>
    </cfRule>
  </conditionalFormatting>
  <conditionalFormatting sqref="E34">
    <cfRule type="cellIs" dxfId="5" priority="4" operator="between">
      <formula>11.95</formula>
      <formula>0.05</formula>
    </cfRule>
  </conditionalFormatting>
  <conditionalFormatting sqref="G34">
    <cfRule type="cellIs" dxfId="4" priority="3" operator="between">
      <formula>11.95</formula>
      <formula>0.05</formula>
    </cfRule>
  </conditionalFormatting>
  <conditionalFormatting sqref="I34">
    <cfRule type="cellIs" dxfId="3" priority="2" operator="between">
      <formula>11.95</formula>
      <formula>0.05</formula>
    </cfRule>
  </conditionalFormatting>
  <conditionalFormatting sqref="K34">
    <cfRule type="cellIs" dxfId="2" priority="1" operator="between">
      <formula>11.95</formula>
      <formula>0.05</formula>
    </cfRule>
  </conditionalFormatting>
  <pageMargins left="0.7" right="0.7" top="0.75" bottom="0.75" header="0.3" footer="0.3"/>
  <pageSetup orientation="portrait" r:id="rId1"/>
  <ignoredErrors>
    <ignoredError sqref="D63 D71 D7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Tablas!$C$4:$C$7</xm:f>
          </x14:formula1>
          <xm:sqref>G10</xm:sqref>
        </x14:dataValidation>
        <x14:dataValidation type="list" allowBlank="1" showInputMessage="1" showErrorMessage="1">
          <x14:formula1>
            <xm:f>Tablas!$C$10:$C$11</xm:f>
          </x14:formula1>
          <xm:sqref>E29:L29</xm:sqref>
        </x14:dataValidation>
        <x14:dataValidation type="list" allowBlank="1" showInputMessage="1" showErrorMessage="1">
          <x14:formula1>
            <xm:f>Tablas!$B$4:$B$12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99"/>
  </sheetPr>
  <dimension ref="A1:S58"/>
  <sheetViews>
    <sheetView showRowColHeaders="0" view="pageBreakPreview" zoomScaleNormal="100" zoomScaleSheetLayoutView="100" workbookViewId="0">
      <selection activeCell="G25" sqref="G25:J25"/>
    </sheetView>
  </sheetViews>
  <sheetFormatPr baseColWidth="10" defaultColWidth="0" defaultRowHeight="12.75" zeroHeight="1" x14ac:dyDescent="0.2"/>
  <cols>
    <col min="1" max="1" width="3" style="59" customWidth="1"/>
    <col min="2" max="2" width="15.85546875" style="59" customWidth="1"/>
    <col min="3" max="3" width="9.42578125" style="59" customWidth="1"/>
    <col min="4" max="4" width="8" style="59" customWidth="1"/>
    <col min="5" max="5" width="9.42578125" style="59" customWidth="1"/>
    <col min="6" max="6" width="8.5703125" style="59" customWidth="1"/>
    <col min="7" max="7" width="9.42578125" style="59" customWidth="1"/>
    <col min="8" max="8" width="9" style="59" customWidth="1"/>
    <col min="9" max="9" width="9.42578125" style="59" customWidth="1"/>
    <col min="10" max="10" width="8.7109375" style="59" customWidth="1"/>
    <col min="11" max="11" width="6.85546875" style="59" customWidth="1"/>
    <col min="12" max="12" width="18.7109375" style="59" customWidth="1"/>
    <col min="13" max="13" width="18.85546875" style="59" customWidth="1"/>
    <col min="14" max="16" width="18.85546875" style="59" hidden="1" customWidth="1"/>
    <col min="17" max="17" width="0" style="59" hidden="1"/>
    <col min="18" max="18" width="12.5703125" style="59" hidden="1"/>
    <col min="19" max="19" width="11.42578125" style="59" hidden="1"/>
    <col min="20" max="16384" width="0" style="59" hidden="1"/>
  </cols>
  <sheetData>
    <row r="1" spans="1:15" ht="15" customHeight="1" x14ac:dyDescent="0.2"/>
    <row r="2" spans="1:15" ht="81.75" customHeight="1" x14ac:dyDescent="0.2">
      <c r="B2" s="331" t="s">
        <v>147</v>
      </c>
      <c r="C2" s="332"/>
      <c r="D2" s="332"/>
      <c r="E2" s="332"/>
      <c r="F2" s="332"/>
      <c r="G2" s="331"/>
      <c r="H2" s="331"/>
      <c r="I2" s="331"/>
      <c r="J2" s="332"/>
      <c r="K2" s="111"/>
      <c r="L2" s="111"/>
      <c r="M2" s="111"/>
    </row>
    <row r="3" spans="1:15" s="9" customFormat="1" ht="6.75" customHeight="1" x14ac:dyDescent="0.2">
      <c r="A3" s="7"/>
      <c r="B3" s="8"/>
      <c r="C3" s="8"/>
      <c r="D3" s="8"/>
      <c r="E3" s="8"/>
      <c r="F3" s="8"/>
      <c r="G3" s="8"/>
      <c r="H3" s="8"/>
      <c r="K3" s="112"/>
      <c r="L3" s="119"/>
      <c r="M3" s="119"/>
    </row>
    <row r="4" spans="1:15" s="9" customFormat="1" ht="13.5" customHeight="1" thickBot="1" x14ac:dyDescent="0.3">
      <c r="A4" s="7"/>
      <c r="B4" s="212" t="s">
        <v>136</v>
      </c>
      <c r="C4" s="213"/>
      <c r="D4" s="213"/>
      <c r="E4" s="214"/>
      <c r="F4" s="214"/>
      <c r="G4" s="214"/>
      <c r="H4" s="214"/>
      <c r="K4" s="112"/>
      <c r="L4" s="119"/>
      <c r="M4" s="119"/>
    </row>
    <row r="5" spans="1:15" s="11" customFormat="1" ht="15" x14ac:dyDescent="0.25">
      <c r="A5" s="10"/>
      <c r="B5" s="386" t="s">
        <v>25</v>
      </c>
      <c r="C5" s="387"/>
      <c r="D5" s="387"/>
      <c r="E5" s="387"/>
      <c r="F5" s="387"/>
      <c r="G5" s="220" t="s">
        <v>45</v>
      </c>
      <c r="H5" s="387"/>
      <c r="I5" s="388" t="s">
        <v>91</v>
      </c>
      <c r="J5" s="389"/>
      <c r="K5" s="113"/>
      <c r="L5" s="120"/>
      <c r="M5" s="120"/>
      <c r="O5" s="1"/>
    </row>
    <row r="6" spans="1:15" ht="21" customHeight="1" thickBot="1" x14ac:dyDescent="0.25">
      <c r="B6" s="380">
        <f>'19R y 19.1 Sistemas eficientes'!B6:F6</f>
        <v>0</v>
      </c>
      <c r="C6" s="381"/>
      <c r="D6" s="381"/>
      <c r="E6" s="381"/>
      <c r="F6" s="381"/>
      <c r="G6" s="382"/>
      <c r="H6" s="383"/>
      <c r="I6" s="384"/>
      <c r="J6" s="385"/>
      <c r="K6" s="110"/>
      <c r="L6" s="110"/>
      <c r="M6" s="110"/>
    </row>
    <row r="7" spans="1:15" s="9" customFormat="1" ht="6.75" customHeight="1" x14ac:dyDescent="0.2">
      <c r="A7" s="7"/>
      <c r="B7" s="8"/>
      <c r="C7" s="8"/>
      <c r="D7" s="8"/>
      <c r="E7" s="8"/>
      <c r="F7" s="8"/>
      <c r="G7" s="8"/>
      <c r="H7" s="8"/>
      <c r="K7" s="112"/>
      <c r="L7" s="119"/>
      <c r="M7" s="119"/>
    </row>
    <row r="8" spans="1:15" s="9" customFormat="1" ht="13.5" customHeight="1" thickBot="1" x14ac:dyDescent="0.3">
      <c r="A8" s="7"/>
      <c r="B8" s="212" t="s">
        <v>137</v>
      </c>
      <c r="C8" s="213"/>
      <c r="D8" s="213"/>
      <c r="E8" s="214"/>
      <c r="F8" s="214"/>
      <c r="G8" s="214"/>
      <c r="H8" s="214"/>
      <c r="K8" s="112"/>
      <c r="L8" s="119"/>
      <c r="M8" s="119"/>
    </row>
    <row r="9" spans="1:15" ht="24" customHeight="1" x14ac:dyDescent="0.2">
      <c r="B9" s="390" t="s">
        <v>142</v>
      </c>
      <c r="C9" s="391"/>
      <c r="D9" s="391"/>
      <c r="E9" s="391"/>
      <c r="F9" s="392"/>
      <c r="G9" s="367" t="str">
        <f>IF(H13&lt;H14*0.2,"Área de paisajismo insuficiente para obtener puntos","Área de paisajismo suficiente")</f>
        <v>Área de paisajismo suficiente</v>
      </c>
      <c r="H9" s="368"/>
      <c r="I9" s="368"/>
      <c r="J9" s="369"/>
      <c r="K9" s="110"/>
      <c r="L9" s="110"/>
      <c r="M9" s="110"/>
    </row>
    <row r="10" spans="1:15" ht="15" x14ac:dyDescent="0.25">
      <c r="B10" s="393" t="s">
        <v>44</v>
      </c>
      <c r="C10" s="394"/>
      <c r="D10" s="394"/>
      <c r="E10" s="394"/>
      <c r="F10" s="395"/>
      <c r="G10" s="365"/>
      <c r="H10" s="365"/>
      <c r="I10" s="365"/>
      <c r="J10" s="366"/>
      <c r="K10" s="110"/>
      <c r="L10" s="110"/>
      <c r="M10" s="110"/>
    </row>
    <row r="11" spans="1:15" ht="15" x14ac:dyDescent="0.25">
      <c r="B11" s="357" t="s">
        <v>117</v>
      </c>
      <c r="C11" s="358"/>
      <c r="D11" s="358"/>
      <c r="E11" s="358"/>
      <c r="F11" s="358"/>
      <c r="G11" s="359"/>
      <c r="H11" s="355"/>
      <c r="I11" s="356"/>
      <c r="J11" s="79" t="s">
        <v>50</v>
      </c>
      <c r="K11" s="110"/>
      <c r="L11" s="110"/>
      <c r="M11" s="110"/>
    </row>
    <row r="12" spans="1:15" s="61" customFormat="1" ht="15" x14ac:dyDescent="0.25">
      <c r="B12" s="357" t="s">
        <v>118</v>
      </c>
      <c r="C12" s="358"/>
      <c r="D12" s="358"/>
      <c r="E12" s="358"/>
      <c r="F12" s="358"/>
      <c r="G12" s="359"/>
      <c r="H12" s="355"/>
      <c r="I12" s="356"/>
      <c r="J12" s="79" t="s">
        <v>50</v>
      </c>
      <c r="K12" s="114"/>
      <c r="L12" s="114"/>
      <c r="M12" s="114"/>
    </row>
    <row r="13" spans="1:15" ht="15" x14ac:dyDescent="0.25">
      <c r="B13" s="357" t="s">
        <v>143</v>
      </c>
      <c r="C13" s="358"/>
      <c r="D13" s="358"/>
      <c r="E13" s="358"/>
      <c r="F13" s="358"/>
      <c r="G13" s="359"/>
      <c r="H13" s="355"/>
      <c r="I13" s="356"/>
      <c r="J13" s="79" t="s">
        <v>51</v>
      </c>
      <c r="K13" s="110"/>
      <c r="L13" s="110"/>
      <c r="M13" s="110"/>
    </row>
    <row r="14" spans="1:15" ht="15.75" thickBot="1" x14ac:dyDescent="0.3">
      <c r="B14" s="377" t="s">
        <v>59</v>
      </c>
      <c r="C14" s="378"/>
      <c r="D14" s="378"/>
      <c r="E14" s="378"/>
      <c r="F14" s="378"/>
      <c r="G14" s="379"/>
      <c r="H14" s="375"/>
      <c r="I14" s="376"/>
      <c r="J14" s="80" t="s">
        <v>51</v>
      </c>
      <c r="K14" s="110"/>
      <c r="L14" s="110"/>
      <c r="M14" s="110"/>
    </row>
    <row r="15" spans="1:15" s="9" customFormat="1" ht="6.75" customHeight="1" x14ac:dyDescent="0.2">
      <c r="A15" s="7"/>
      <c r="B15" s="8"/>
      <c r="C15" s="8"/>
      <c r="D15" s="8"/>
      <c r="E15" s="8"/>
      <c r="F15" s="8"/>
      <c r="G15" s="8"/>
      <c r="H15" s="8"/>
      <c r="K15" s="112"/>
      <c r="L15" s="119"/>
      <c r="M15" s="119"/>
    </row>
    <row r="16" spans="1:15" s="9" customFormat="1" ht="13.5" customHeight="1" thickBot="1" x14ac:dyDescent="0.3">
      <c r="A16" s="7"/>
      <c r="B16" s="212" t="s">
        <v>83</v>
      </c>
      <c r="C16" s="213"/>
      <c r="D16" s="213"/>
      <c r="E16" s="214"/>
      <c r="F16" s="214"/>
      <c r="G16" s="214"/>
      <c r="H16" s="214"/>
      <c r="K16" s="112"/>
      <c r="L16" s="119"/>
      <c r="M16" s="119"/>
    </row>
    <row r="17" spans="1:13" ht="15" x14ac:dyDescent="0.25">
      <c r="B17" s="81"/>
      <c r="C17" s="372" t="s">
        <v>84</v>
      </c>
      <c r="D17" s="373"/>
      <c r="E17" s="372" t="s">
        <v>85</v>
      </c>
      <c r="F17" s="373"/>
      <c r="G17" s="372" t="s">
        <v>86</v>
      </c>
      <c r="H17" s="373"/>
      <c r="I17" s="372" t="s">
        <v>90</v>
      </c>
      <c r="J17" s="374"/>
      <c r="K17" s="110"/>
      <c r="L17" s="110"/>
      <c r="M17" s="110"/>
    </row>
    <row r="18" spans="1:13" s="63" customFormat="1" ht="27.75" customHeight="1" x14ac:dyDescent="0.25">
      <c r="B18" s="82" t="s">
        <v>87</v>
      </c>
      <c r="C18" s="313"/>
      <c r="D18" s="314"/>
      <c r="E18" s="313"/>
      <c r="F18" s="314"/>
      <c r="G18" s="313"/>
      <c r="H18" s="314"/>
      <c r="I18" s="313"/>
      <c r="J18" s="398"/>
      <c r="K18" s="115"/>
      <c r="L18" s="115"/>
      <c r="M18" s="115"/>
    </row>
    <row r="19" spans="1:13" s="63" customFormat="1" ht="27.75" customHeight="1" x14ac:dyDescent="0.25">
      <c r="B19" s="82" t="s">
        <v>141</v>
      </c>
      <c r="C19" s="313"/>
      <c r="D19" s="396"/>
      <c r="E19" s="313"/>
      <c r="F19" s="396"/>
      <c r="G19" s="313"/>
      <c r="H19" s="396"/>
      <c r="I19" s="313"/>
      <c r="J19" s="397"/>
      <c r="K19" s="115"/>
      <c r="L19" s="115"/>
      <c r="M19" s="115"/>
    </row>
    <row r="20" spans="1:13" s="64" customFormat="1" ht="25.5" x14ac:dyDescent="0.25">
      <c r="B20" s="82" t="s">
        <v>88</v>
      </c>
      <c r="C20" s="309"/>
      <c r="D20" s="315"/>
      <c r="E20" s="309"/>
      <c r="F20" s="315"/>
      <c r="G20" s="309"/>
      <c r="H20" s="315"/>
      <c r="I20" s="309"/>
      <c r="J20" s="310"/>
      <c r="K20" s="116"/>
      <c r="L20" s="116"/>
      <c r="M20" s="116"/>
    </row>
    <row r="21" spans="1:13" s="65" customFormat="1" ht="30.75" customHeight="1" thickBot="1" x14ac:dyDescent="0.3">
      <c r="B21" s="83" t="s">
        <v>89</v>
      </c>
      <c r="C21" s="311"/>
      <c r="D21" s="316"/>
      <c r="E21" s="311"/>
      <c r="F21" s="316"/>
      <c r="G21" s="311"/>
      <c r="H21" s="316"/>
      <c r="I21" s="311"/>
      <c r="J21" s="312"/>
      <c r="K21" s="117"/>
      <c r="L21" s="117"/>
      <c r="M21" s="117"/>
    </row>
    <row r="22" spans="1:13" s="65" customFormat="1" ht="30" customHeight="1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117"/>
      <c r="L22" s="117"/>
      <c r="M22" s="117"/>
    </row>
    <row r="23" spans="1:13" s="65" customFormat="1" ht="30.75" customHeight="1" x14ac:dyDescent="0.25">
      <c r="B23" s="305" t="s">
        <v>148</v>
      </c>
      <c r="C23" s="306"/>
      <c r="D23" s="306"/>
      <c r="E23" s="306"/>
      <c r="F23" s="306"/>
      <c r="G23" s="306"/>
      <c r="H23" s="306"/>
      <c r="I23" s="307"/>
      <c r="J23" s="308"/>
      <c r="K23" s="117"/>
      <c r="L23" s="117"/>
      <c r="M23" s="117"/>
    </row>
    <row r="24" spans="1:13" ht="21" customHeight="1" thickBot="1" x14ac:dyDescent="0.3">
      <c r="B24" s="370" t="s">
        <v>58</v>
      </c>
      <c r="C24" s="370"/>
      <c r="D24" s="370"/>
      <c r="E24" s="370"/>
      <c r="F24" s="370"/>
      <c r="G24" s="371"/>
      <c r="H24" s="371"/>
      <c r="I24" s="371"/>
      <c r="J24" s="371"/>
      <c r="K24" s="110"/>
      <c r="L24" s="110"/>
      <c r="M24" s="110"/>
    </row>
    <row r="25" spans="1:13" ht="18.75" x14ac:dyDescent="0.25">
      <c r="B25" s="321" t="s">
        <v>52</v>
      </c>
      <c r="C25" s="322"/>
      <c r="D25" s="322"/>
      <c r="E25" s="322"/>
      <c r="F25" s="322"/>
      <c r="G25" s="360" t="e">
        <f>(G29-G28)/G29</f>
        <v>#DIV/0!</v>
      </c>
      <c r="H25" s="361"/>
      <c r="I25" s="361"/>
      <c r="J25" s="362"/>
      <c r="K25" s="110"/>
      <c r="L25" s="110"/>
      <c r="M25" s="110"/>
    </row>
    <row r="26" spans="1:13" ht="15.75" x14ac:dyDescent="0.25">
      <c r="B26" s="323" t="s">
        <v>98</v>
      </c>
      <c r="C26" s="324"/>
      <c r="D26" s="324"/>
      <c r="E26" s="324"/>
      <c r="F26" s="324"/>
      <c r="G26" s="337" t="e">
        <f>Tablas!B30</f>
        <v>#DIV/0!</v>
      </c>
      <c r="H26" s="338"/>
      <c r="I26" s="338"/>
      <c r="J26" s="339"/>
      <c r="K26" s="110"/>
      <c r="L26" s="110"/>
      <c r="M26" s="110"/>
    </row>
    <row r="27" spans="1:13" ht="15.75" x14ac:dyDescent="0.25">
      <c r="B27" s="323" t="s">
        <v>94</v>
      </c>
      <c r="C27" s="324"/>
      <c r="D27" s="324"/>
      <c r="E27" s="324"/>
      <c r="F27" s="324"/>
      <c r="G27" s="337" t="e">
        <f>Tablas!B27</f>
        <v>#DIV/0!</v>
      </c>
      <c r="H27" s="338"/>
      <c r="I27" s="338"/>
      <c r="J27" s="339"/>
      <c r="K27" s="110"/>
      <c r="L27" s="110"/>
      <c r="M27" s="110"/>
    </row>
    <row r="28" spans="1:13" ht="15" x14ac:dyDescent="0.25">
      <c r="B28" s="325" t="s">
        <v>145</v>
      </c>
      <c r="C28" s="326"/>
      <c r="D28" s="326"/>
      <c r="E28" s="326"/>
      <c r="F28" s="326"/>
      <c r="G28" s="329" t="e">
        <f>((C20*D37)+(E20*F37)+(G20*H37)+(I20*J37))/H13</f>
        <v>#DIV/0!</v>
      </c>
      <c r="H28" s="330"/>
      <c r="I28" s="317" t="s">
        <v>50</v>
      </c>
      <c r="J28" s="318"/>
      <c r="K28" s="166"/>
      <c r="L28" s="110"/>
      <c r="M28" s="110"/>
    </row>
    <row r="29" spans="1:13" ht="15.75" thickBot="1" x14ac:dyDescent="0.3">
      <c r="B29" s="327" t="s">
        <v>28</v>
      </c>
      <c r="C29" s="328"/>
      <c r="D29" s="328"/>
      <c r="E29" s="328"/>
      <c r="F29" s="328"/>
      <c r="G29" s="399" t="e">
        <f>((C20*C37)+(E20*E37)+(G20*G37)+(I20*I37))/H13</f>
        <v>#DIV/0!</v>
      </c>
      <c r="H29" s="354"/>
      <c r="I29" s="319" t="s">
        <v>50</v>
      </c>
      <c r="J29" s="320"/>
      <c r="K29" s="166"/>
      <c r="L29" s="110"/>
      <c r="M29" s="110"/>
    </row>
    <row r="30" spans="1:13" s="9" customFormat="1" ht="6.75" customHeight="1" x14ac:dyDescent="0.2">
      <c r="A30" s="7"/>
      <c r="B30" s="8"/>
      <c r="C30" s="8"/>
      <c r="D30" s="8"/>
      <c r="E30" s="8"/>
      <c r="F30" s="8"/>
      <c r="G30" s="8"/>
      <c r="H30" s="8"/>
      <c r="K30" s="112"/>
      <c r="L30" s="119"/>
      <c r="M30" s="119"/>
    </row>
    <row r="31" spans="1:13" s="9" customFormat="1" ht="13.5" customHeight="1" thickBot="1" x14ac:dyDescent="0.3">
      <c r="A31" s="7"/>
      <c r="B31" s="212" t="s">
        <v>146</v>
      </c>
      <c r="C31" s="213"/>
      <c r="D31" s="213"/>
      <c r="E31" s="214"/>
      <c r="F31" s="214"/>
      <c r="G31" s="214"/>
      <c r="H31" s="214"/>
      <c r="K31" s="112"/>
      <c r="L31" s="119"/>
      <c r="M31" s="119"/>
    </row>
    <row r="32" spans="1:13" ht="13.5" customHeight="1" x14ac:dyDescent="0.25">
      <c r="B32" s="346" t="s">
        <v>56</v>
      </c>
      <c r="C32" s="303" t="str">
        <f>C17</f>
        <v>Sector 1</v>
      </c>
      <c r="D32" s="304"/>
      <c r="E32" s="303" t="str">
        <f>E17</f>
        <v>Sector 2</v>
      </c>
      <c r="F32" s="304"/>
      <c r="G32" s="303" t="str">
        <f>G17</f>
        <v>Sector 3</v>
      </c>
      <c r="H32" s="304"/>
      <c r="I32" s="303" t="str">
        <f>I17</f>
        <v>Sector 4</v>
      </c>
      <c r="J32" s="304"/>
      <c r="K32" s="110"/>
      <c r="L32" s="110"/>
      <c r="M32" s="110"/>
    </row>
    <row r="33" spans="1:14" x14ac:dyDescent="0.2">
      <c r="B33" s="347"/>
      <c r="C33" s="85" t="s">
        <v>49</v>
      </c>
      <c r="D33" s="86" t="s">
        <v>0</v>
      </c>
      <c r="E33" s="85" t="s">
        <v>49</v>
      </c>
      <c r="F33" s="86" t="s">
        <v>0</v>
      </c>
      <c r="G33" s="85" t="s">
        <v>49</v>
      </c>
      <c r="H33" s="86" t="s">
        <v>0</v>
      </c>
      <c r="I33" s="85" t="s">
        <v>49</v>
      </c>
      <c r="J33" s="86" t="s">
        <v>0</v>
      </c>
      <c r="K33" s="166"/>
      <c r="L33" s="110"/>
      <c r="M33" s="110"/>
    </row>
    <row r="34" spans="1:14" x14ac:dyDescent="0.2">
      <c r="B34" s="87" t="s">
        <v>31</v>
      </c>
      <c r="C34" s="91" t="e">
        <f>LOOKUP(C21,Tablas!E30:E36,Tablas!F30:F36)</f>
        <v>#N/A</v>
      </c>
      <c r="D34" s="172"/>
      <c r="E34" s="91" t="e">
        <f>LOOKUP(E21,Tablas!E30:E36,Tablas!F30:F36)</f>
        <v>#N/A</v>
      </c>
      <c r="F34" s="172"/>
      <c r="G34" s="91" t="e">
        <f>LOOKUP(G21,Tablas!E30:E36,Tablas!F30:F36)</f>
        <v>#N/A</v>
      </c>
      <c r="H34" s="172"/>
      <c r="I34" s="91" t="e">
        <f>LOOKUP(I21,Tablas!E30:E36,Tablas!F30:F36)</f>
        <v>#N/A</v>
      </c>
      <c r="J34" s="172"/>
      <c r="K34" s="166"/>
      <c r="L34" s="110"/>
      <c r="M34" s="110"/>
    </row>
    <row r="35" spans="1:14" x14ac:dyDescent="0.2">
      <c r="B35" s="88" t="s">
        <v>29</v>
      </c>
      <c r="C35" s="91" t="e">
        <f>LOOKUP(C21,Tablas!E30:E36,Tablas!G30:G36)</f>
        <v>#N/A</v>
      </c>
      <c r="D35" s="172"/>
      <c r="E35" s="91" t="e">
        <f>LOOKUP(E21,Tablas!E30:E36,Tablas!G30:G36)</f>
        <v>#N/A</v>
      </c>
      <c r="F35" s="172"/>
      <c r="G35" s="91" t="e">
        <f>LOOKUP(G21,Tablas!E30:E36,Tablas!G30:G36)</f>
        <v>#N/A</v>
      </c>
      <c r="H35" s="172"/>
      <c r="I35" s="91" t="e">
        <f>LOOKUP(I21,Tablas!E30:E36,Tablas!G30:G36)</f>
        <v>#N/A</v>
      </c>
      <c r="J35" s="172"/>
      <c r="K35" s="166"/>
      <c r="L35" s="110"/>
      <c r="M35" s="110"/>
    </row>
    <row r="36" spans="1:14" x14ac:dyDescent="0.2">
      <c r="B36" s="89" t="s">
        <v>30</v>
      </c>
      <c r="C36" s="92" t="e">
        <f>LOOKUP(C21,Tablas!E30:E36,Tablas!H30:H36)</f>
        <v>#N/A</v>
      </c>
      <c r="D36" s="173"/>
      <c r="E36" s="92" t="e">
        <f>LOOKUP(E21,Tablas!E30:E36,Tablas!H30:H36)</f>
        <v>#N/A</v>
      </c>
      <c r="F36" s="173"/>
      <c r="G36" s="92" t="e">
        <f>LOOKUP(G21,Tablas!E30:E36,Tablas!H30:H36)</f>
        <v>#N/A</v>
      </c>
      <c r="H36" s="173"/>
      <c r="I36" s="92" t="e">
        <f>LOOKUP(I21,Tablas!E30:E36,Tablas!H30:H36)</f>
        <v>#N/A</v>
      </c>
      <c r="J36" s="173"/>
      <c r="K36" s="166"/>
      <c r="L36" s="110"/>
      <c r="M36" s="110"/>
    </row>
    <row r="37" spans="1:14" ht="24.75" thickBot="1" x14ac:dyDescent="0.25">
      <c r="B37" s="90" t="s">
        <v>92</v>
      </c>
      <c r="C37" s="66">
        <f>IF(C20&lt;&gt;0,(C34*C35*C36)*$H$12,0)</f>
        <v>0</v>
      </c>
      <c r="D37" s="67">
        <f>IF(C20&lt;&gt;0,(D34*D35*D36)*$H$12,0)</f>
        <v>0</v>
      </c>
      <c r="E37" s="66">
        <f>IF(E20&lt;&gt;0,(E34*E35*E36)*$H$12,0)</f>
        <v>0</v>
      </c>
      <c r="F37" s="67">
        <f>IF(E20&lt;&gt;0,(F34*F35*F36)*$H$12,0)</f>
        <v>0</v>
      </c>
      <c r="G37" s="66">
        <f>IF(G20&lt;&gt;0,(G34*G35*G36)*$H$12,0)</f>
        <v>0</v>
      </c>
      <c r="H37" s="67">
        <f>IF(G20&lt;&gt;0,(H34*H35*H36)*$H$12,0)</f>
        <v>0</v>
      </c>
      <c r="I37" s="66">
        <f>IF(I20&lt;&gt;0,(I34*I35*I36)*$H$12,0)</f>
        <v>0</v>
      </c>
      <c r="J37" s="67">
        <f>IF(I20&lt;&gt;0,(J34*J35*J36)*$H$12,0)</f>
        <v>0</v>
      </c>
      <c r="K37" s="166"/>
      <c r="L37" s="191"/>
      <c r="M37" s="191"/>
      <c r="N37" s="191"/>
    </row>
    <row r="38" spans="1:14" s="65" customFormat="1" ht="30.75" customHeight="1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117"/>
      <c r="L38" s="117"/>
      <c r="M38" s="117"/>
    </row>
    <row r="39" spans="1:14" s="65" customFormat="1" ht="30.75" customHeight="1" x14ac:dyDescent="0.25">
      <c r="B39" s="340" t="s">
        <v>149</v>
      </c>
      <c r="C39" s="341"/>
      <c r="D39" s="341"/>
      <c r="E39" s="341"/>
      <c r="F39" s="341"/>
      <c r="G39" s="70"/>
      <c r="H39" s="70"/>
      <c r="I39" s="70"/>
      <c r="J39" s="70"/>
      <c r="K39" s="117"/>
      <c r="L39" s="117"/>
      <c r="M39" s="117"/>
    </row>
    <row r="40" spans="1:14" s="65" customFormat="1" ht="30.75" customHeight="1" x14ac:dyDescent="0.25">
      <c r="B40" s="341"/>
      <c r="C40" s="341"/>
      <c r="D40" s="341"/>
      <c r="E40" s="341"/>
      <c r="F40" s="341"/>
      <c r="G40" s="70"/>
      <c r="H40" s="70"/>
      <c r="I40" s="70"/>
      <c r="J40" s="70"/>
      <c r="K40" s="117"/>
      <c r="L40" s="117"/>
      <c r="M40" s="117"/>
    </row>
    <row r="41" spans="1:14" ht="21.75" customHeight="1" thickBot="1" x14ac:dyDescent="0.3">
      <c r="B41" s="370" t="s">
        <v>115</v>
      </c>
      <c r="C41" s="370"/>
      <c r="D41" s="370"/>
      <c r="E41" s="370"/>
      <c r="F41" s="370"/>
      <c r="G41" s="371"/>
      <c r="H41" s="371"/>
      <c r="I41" s="371"/>
      <c r="J41" s="371"/>
      <c r="K41" s="110"/>
      <c r="L41" s="110"/>
      <c r="M41" s="110"/>
    </row>
    <row r="42" spans="1:14" ht="29.25" customHeight="1" x14ac:dyDescent="0.25">
      <c r="B42" s="342" t="s">
        <v>114</v>
      </c>
      <c r="C42" s="343"/>
      <c r="D42" s="343"/>
      <c r="E42" s="343"/>
      <c r="F42" s="343"/>
      <c r="G42" s="363" t="e">
        <f>(G46-G45)/G46</f>
        <v>#DIV/0!</v>
      </c>
      <c r="H42" s="363"/>
      <c r="I42" s="363"/>
      <c r="J42" s="364"/>
      <c r="K42" s="167"/>
      <c r="L42" s="110"/>
      <c r="M42" s="110"/>
    </row>
    <row r="43" spans="1:14" ht="15.75" x14ac:dyDescent="0.25">
      <c r="B43" s="335" t="s">
        <v>99</v>
      </c>
      <c r="C43" s="336"/>
      <c r="D43" s="336"/>
      <c r="E43" s="336"/>
      <c r="F43" s="336"/>
      <c r="G43" s="337" t="e">
        <f>Tablas!B36</f>
        <v>#DIV/0!</v>
      </c>
      <c r="H43" s="337"/>
      <c r="I43" s="337"/>
      <c r="J43" s="339"/>
      <c r="K43" s="167"/>
      <c r="L43" s="110"/>
      <c r="M43" s="110"/>
    </row>
    <row r="44" spans="1:14" ht="15.75" x14ac:dyDescent="0.25">
      <c r="B44" s="335" t="s">
        <v>72</v>
      </c>
      <c r="C44" s="336"/>
      <c r="D44" s="336"/>
      <c r="E44" s="336"/>
      <c r="F44" s="336"/>
      <c r="G44" s="344" t="e">
        <f>Tablas!B33</f>
        <v>#DIV/0!</v>
      </c>
      <c r="H44" s="344"/>
      <c r="I44" s="344"/>
      <c r="J44" s="345"/>
      <c r="K44" s="167"/>
      <c r="L44" s="110"/>
      <c r="M44" s="110"/>
    </row>
    <row r="45" spans="1:14" ht="15" x14ac:dyDescent="0.25">
      <c r="B45" s="348" t="s">
        <v>104</v>
      </c>
      <c r="C45" s="349"/>
      <c r="D45" s="349"/>
      <c r="E45" s="349"/>
      <c r="F45" s="349"/>
      <c r="G45" s="352">
        <f>D54+F54+H54+J54</f>
        <v>0</v>
      </c>
      <c r="H45" s="330"/>
      <c r="I45" s="333" t="s">
        <v>42</v>
      </c>
      <c r="J45" s="334"/>
      <c r="K45" s="167"/>
      <c r="L45" s="110"/>
      <c r="M45" s="110"/>
    </row>
    <row r="46" spans="1:14" ht="12.75" customHeight="1" thickBot="1" x14ac:dyDescent="0.3">
      <c r="B46" s="350" t="s">
        <v>1</v>
      </c>
      <c r="C46" s="351"/>
      <c r="D46" s="351"/>
      <c r="E46" s="351"/>
      <c r="F46" s="351"/>
      <c r="G46" s="353">
        <f>C54+E54+G54+I54</f>
        <v>0</v>
      </c>
      <c r="H46" s="354"/>
      <c r="I46" s="319" t="s">
        <v>42</v>
      </c>
      <c r="J46" s="320"/>
      <c r="K46" s="167"/>
      <c r="L46" s="110"/>
      <c r="M46" s="110"/>
    </row>
    <row r="47" spans="1:14" s="9" customFormat="1" ht="6.75" customHeight="1" x14ac:dyDescent="0.2">
      <c r="A47" s="7"/>
      <c r="B47" s="8"/>
      <c r="C47" s="8"/>
      <c r="D47" s="8"/>
      <c r="E47" s="8"/>
      <c r="F47" s="8"/>
      <c r="G47" s="8"/>
      <c r="H47" s="8"/>
      <c r="K47" s="112"/>
      <c r="L47" s="119"/>
      <c r="M47" s="119"/>
    </row>
    <row r="48" spans="1:14" s="9" customFormat="1" ht="13.5" customHeight="1" thickBot="1" x14ac:dyDescent="0.3">
      <c r="A48" s="7"/>
      <c r="B48" s="212" t="s">
        <v>116</v>
      </c>
      <c r="C48" s="213"/>
      <c r="D48" s="213"/>
      <c r="E48" s="214"/>
      <c r="F48" s="214"/>
      <c r="G48" s="214"/>
      <c r="H48" s="214"/>
      <c r="K48" s="112"/>
      <c r="L48" s="119"/>
      <c r="M48" s="119"/>
    </row>
    <row r="49" spans="2:13" ht="13.5" customHeight="1" x14ac:dyDescent="0.2">
      <c r="B49" s="62"/>
      <c r="C49" s="81" t="str">
        <f>C17</f>
        <v>Sector 1</v>
      </c>
      <c r="D49" s="84"/>
      <c r="E49" s="81" t="str">
        <f>E17</f>
        <v>Sector 2</v>
      </c>
      <c r="F49" s="84"/>
      <c r="G49" s="81" t="str">
        <f>G17</f>
        <v>Sector 3</v>
      </c>
      <c r="H49" s="84"/>
      <c r="I49" s="81" t="str">
        <f>I17</f>
        <v>Sector 4</v>
      </c>
      <c r="J49" s="84"/>
      <c r="K49" s="110"/>
      <c r="L49" s="110"/>
      <c r="M49" s="110"/>
    </row>
    <row r="50" spans="2:13" ht="13.5" thickBot="1" x14ac:dyDescent="0.25">
      <c r="B50" s="62"/>
      <c r="C50" s="91" t="s">
        <v>49</v>
      </c>
      <c r="D50" s="93" t="s">
        <v>0</v>
      </c>
      <c r="E50" s="91" t="s">
        <v>49</v>
      </c>
      <c r="F50" s="93" t="s">
        <v>0</v>
      </c>
      <c r="G50" s="91" t="s">
        <v>49</v>
      </c>
      <c r="H50" s="93" t="s">
        <v>0</v>
      </c>
      <c r="I50" s="91" t="s">
        <v>49</v>
      </c>
      <c r="J50" s="93" t="s">
        <v>0</v>
      </c>
      <c r="K50" s="167"/>
      <c r="L50" s="110"/>
      <c r="M50" s="110"/>
    </row>
    <row r="51" spans="2:13" ht="25.5" x14ac:dyDescent="0.2">
      <c r="B51" s="95" t="s">
        <v>14</v>
      </c>
      <c r="C51" s="94">
        <v>0.5</v>
      </c>
      <c r="D51" s="174"/>
      <c r="E51" s="94">
        <v>0.5</v>
      </c>
      <c r="F51" s="174"/>
      <c r="G51" s="94">
        <v>0.5</v>
      </c>
      <c r="H51" s="174"/>
      <c r="I51" s="94">
        <v>0.5</v>
      </c>
      <c r="J51" s="174"/>
      <c r="K51" s="167"/>
      <c r="L51" s="110"/>
      <c r="M51" s="110"/>
    </row>
    <row r="52" spans="2:13" ht="25.5" x14ac:dyDescent="0.2">
      <c r="B52" s="96" t="s">
        <v>15</v>
      </c>
      <c r="C52" s="94">
        <f>IF(C20&lt;&gt;0,1,0)</f>
        <v>0</v>
      </c>
      <c r="D52" s="174"/>
      <c r="E52" s="94">
        <f>IF(E20&lt;&gt;0,1,0)</f>
        <v>0</v>
      </c>
      <c r="F52" s="174"/>
      <c r="G52" s="94">
        <f>IF(G20&lt;&gt;0,1,0)</f>
        <v>0</v>
      </c>
      <c r="H52" s="174"/>
      <c r="I52" s="94">
        <f>IF(I20&lt;&gt;0,1,0)</f>
        <v>0</v>
      </c>
      <c r="J52" s="174"/>
      <c r="K52" s="167"/>
      <c r="L52" s="110"/>
      <c r="M52" s="110"/>
    </row>
    <row r="53" spans="2:13" s="109" customFormat="1" hidden="1" x14ac:dyDescent="0.2">
      <c r="B53" s="106"/>
      <c r="C53" s="107"/>
      <c r="D53" s="108">
        <f>IF(D52&lt;&gt;0,D52,C52)</f>
        <v>0</v>
      </c>
      <c r="E53" s="107"/>
      <c r="F53" s="108">
        <f>IF(F52&lt;&gt;0,F52,E52)</f>
        <v>0</v>
      </c>
      <c r="G53" s="107"/>
      <c r="H53" s="108">
        <f>IF(H52&lt;&gt;0,H52,G52)</f>
        <v>0</v>
      </c>
      <c r="I53" s="107"/>
      <c r="J53" s="108">
        <f>IF(J52&lt;&gt;0,J52,I52)</f>
        <v>0</v>
      </c>
      <c r="K53" s="167"/>
      <c r="L53" s="110"/>
      <c r="M53" s="110"/>
    </row>
    <row r="54" spans="2:13" ht="24.75" thickBot="1" x14ac:dyDescent="0.25">
      <c r="B54" s="97" t="s">
        <v>93</v>
      </c>
      <c r="C54" s="68">
        <f>IF(D51&lt;&gt;0,($C$20*$D$37/C51)*C52,0)</f>
        <v>0</v>
      </c>
      <c r="D54" s="69">
        <f>IF(D51&lt;&gt;0,(($C$20*$D$37/D51)*D53),0)</f>
        <v>0</v>
      </c>
      <c r="E54" s="68">
        <f>IF(F51&lt;&gt;0,($E$20*$F$37/E51)*E52,0)</f>
        <v>0</v>
      </c>
      <c r="F54" s="69">
        <f>IF(F51&lt;&gt;0,($E$20*$F$37/F51)*F53,0)</f>
        <v>0</v>
      </c>
      <c r="G54" s="68">
        <f>IF(H51&lt;&gt;0,($G$20*$H$37/G51)*G52,0)</f>
        <v>0</v>
      </c>
      <c r="H54" s="69">
        <f>IF(H51&lt;&gt;0,($G$20*$H$37/H51)*H53,0)</f>
        <v>0</v>
      </c>
      <c r="I54" s="68">
        <f>IF(J51&lt;&gt;0,($I$20*$J$37/I51)*I52,0)</f>
        <v>0</v>
      </c>
      <c r="J54" s="69">
        <f>IF(J51&lt;&gt;0,($I$20*$J$37/J51)*J53,0)</f>
        <v>0</v>
      </c>
      <c r="K54" s="166"/>
      <c r="L54" s="192"/>
      <c r="M54" s="192"/>
    </row>
    <row r="55" spans="2:13" x14ac:dyDescent="0.2">
      <c r="K55" s="110"/>
      <c r="L55" s="110"/>
      <c r="M55" s="110"/>
    </row>
    <row r="56" spans="2:13" x14ac:dyDescent="0.2">
      <c r="K56" s="110"/>
      <c r="L56" s="110"/>
      <c r="M56" s="110"/>
    </row>
    <row r="57" spans="2:13" x14ac:dyDescent="0.2"/>
    <row r="58" spans="2:13" x14ac:dyDescent="0.2"/>
  </sheetData>
  <sheetProtection sheet="1" objects="1" scenarios="1"/>
  <mergeCells count="78">
    <mergeCell ref="G29:H29"/>
    <mergeCell ref="B48:H48"/>
    <mergeCell ref="B31:H31"/>
    <mergeCell ref="C32:D32"/>
    <mergeCell ref="E32:F32"/>
    <mergeCell ref="G32:H32"/>
    <mergeCell ref="B16:H16"/>
    <mergeCell ref="C19:D19"/>
    <mergeCell ref="E19:F19"/>
    <mergeCell ref="G19:H19"/>
    <mergeCell ref="I19:J19"/>
    <mergeCell ref="G17:H17"/>
    <mergeCell ref="G18:H18"/>
    <mergeCell ref="I18:J18"/>
    <mergeCell ref="B4:H4"/>
    <mergeCell ref="B8:H8"/>
    <mergeCell ref="H14:I14"/>
    <mergeCell ref="B11:G11"/>
    <mergeCell ref="B12:G12"/>
    <mergeCell ref="B14:G14"/>
    <mergeCell ref="B6:F6"/>
    <mergeCell ref="G6:H6"/>
    <mergeCell ref="I6:J6"/>
    <mergeCell ref="B5:F5"/>
    <mergeCell ref="G5:H5"/>
    <mergeCell ref="I5:J5"/>
    <mergeCell ref="B9:F9"/>
    <mergeCell ref="B10:F10"/>
    <mergeCell ref="H11:I11"/>
    <mergeCell ref="H12:I12"/>
    <mergeCell ref="H13:I13"/>
    <mergeCell ref="B13:G13"/>
    <mergeCell ref="G2:J2"/>
    <mergeCell ref="G25:J25"/>
    <mergeCell ref="G42:J42"/>
    <mergeCell ref="G10:J10"/>
    <mergeCell ref="G9:J9"/>
    <mergeCell ref="B24:J24"/>
    <mergeCell ref="B41:J41"/>
    <mergeCell ref="G27:J27"/>
    <mergeCell ref="C17:D17"/>
    <mergeCell ref="C18:D18"/>
    <mergeCell ref="C20:D20"/>
    <mergeCell ref="C21:D21"/>
    <mergeCell ref="E17:F17"/>
    <mergeCell ref="I17:J17"/>
    <mergeCell ref="B2:F2"/>
    <mergeCell ref="I45:J45"/>
    <mergeCell ref="I46:J46"/>
    <mergeCell ref="B43:F43"/>
    <mergeCell ref="B44:F44"/>
    <mergeCell ref="B26:F26"/>
    <mergeCell ref="G26:J26"/>
    <mergeCell ref="G43:J43"/>
    <mergeCell ref="B39:F40"/>
    <mergeCell ref="B42:F42"/>
    <mergeCell ref="G44:J44"/>
    <mergeCell ref="B32:B33"/>
    <mergeCell ref="B45:F45"/>
    <mergeCell ref="B46:F46"/>
    <mergeCell ref="G45:H45"/>
    <mergeCell ref="G46:H46"/>
    <mergeCell ref="I32:J32"/>
    <mergeCell ref="B23:J23"/>
    <mergeCell ref="I20:J20"/>
    <mergeCell ref="I21:J21"/>
    <mergeCell ref="E18:F18"/>
    <mergeCell ref="E20:F20"/>
    <mergeCell ref="E21:F21"/>
    <mergeCell ref="G20:H20"/>
    <mergeCell ref="G21:H21"/>
    <mergeCell ref="I28:J28"/>
    <mergeCell ref="I29:J29"/>
    <mergeCell ref="B25:F25"/>
    <mergeCell ref="B27:F27"/>
    <mergeCell ref="B28:F28"/>
    <mergeCell ref="B29:F29"/>
    <mergeCell ref="G28:H28"/>
  </mergeCells>
  <conditionalFormatting sqref="H13:I13">
    <cfRule type="cellIs" dxfId="1" priority="1" operator="notEqual">
      <formula>$C$20+$E$20+$G$20+$I$20</formula>
    </cfRule>
  </conditionalFormatting>
  <dataValidations count="1">
    <dataValidation showDropDown="1" showInputMessage="1" showErrorMessage="1" sqref="B21"/>
  </dataValidations>
  <pageMargins left="0.7" right="0.7" top="0.75" bottom="0.75" header="0.3" footer="0.3"/>
  <pageSetup orientation="portrait" r:id="rId1"/>
  <ignoredErrors>
    <ignoredError sqref="D37:F37 G37 H37:I3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Tablas!$B$4:$B$12</xm:f>
          </x14:formula1>
          <xm:sqref>G10:I10</xm:sqref>
        </x14:dataValidation>
        <x14:dataValidation type="list" allowBlank="1" showInputMessage="1" showErrorMessage="1">
          <x14:formula1>
            <xm:f>Tablas!$C$4:$C$7</xm:f>
          </x14:formula1>
          <xm:sqref>I6:I7</xm:sqref>
        </x14:dataValidation>
        <x14:dataValidation type="list" allowBlank="1" showInputMessage="1" showErrorMessage="1">
          <x14:formula1>
            <xm:f>Tablas!$E$30:$E$36</xm:f>
          </x14:formula1>
          <xm:sqref>C21:I21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B2:D11"/>
  <sheetViews>
    <sheetView showRowColHeaders="0"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3.5703125" style="61" customWidth="1"/>
    <col min="2" max="2" width="58.85546875" style="98" customWidth="1"/>
    <col min="3" max="3" width="16.85546875" style="61" customWidth="1"/>
    <col min="4" max="4" width="13.85546875" style="61" customWidth="1"/>
    <col min="5" max="16384" width="11.42578125" style="61"/>
  </cols>
  <sheetData>
    <row r="2" spans="2:4" ht="22.5" customHeight="1" x14ac:dyDescent="0.25">
      <c r="B2" s="188" t="s">
        <v>121</v>
      </c>
      <c r="C2" s="189"/>
      <c r="D2" s="189"/>
    </row>
    <row r="3" spans="2:4" ht="51" customHeight="1" x14ac:dyDescent="0.25">
      <c r="B3" s="78"/>
      <c r="C3" s="75"/>
      <c r="D3" s="75"/>
    </row>
    <row r="4" spans="2:4" x14ac:dyDescent="0.25">
      <c r="B4" s="78"/>
      <c r="C4" s="75"/>
      <c r="D4" s="75"/>
    </row>
    <row r="5" spans="2:4" ht="25.5" x14ac:dyDescent="0.25">
      <c r="B5" s="187" t="s">
        <v>119</v>
      </c>
      <c r="C5" s="187" t="s">
        <v>124</v>
      </c>
      <c r="D5" s="187" t="s">
        <v>120</v>
      </c>
    </row>
    <row r="6" spans="2:4" x14ac:dyDescent="0.25">
      <c r="B6" s="99" t="s">
        <v>122</v>
      </c>
      <c r="C6" s="100" t="s">
        <v>123</v>
      </c>
      <c r="D6" s="101" t="e">
        <f>Tablas!B30</f>
        <v>#DIV/0!</v>
      </c>
    </row>
    <row r="7" spans="2:4" ht="25.5" x14ac:dyDescent="0.25">
      <c r="B7" s="102" t="s">
        <v>125</v>
      </c>
      <c r="C7" s="103" t="s">
        <v>126</v>
      </c>
      <c r="D7" s="103" t="e">
        <f>Tablas!B21</f>
        <v>#N/A</v>
      </c>
    </row>
    <row r="8" spans="2:4" x14ac:dyDescent="0.25">
      <c r="B8" s="104" t="s">
        <v>127</v>
      </c>
      <c r="C8" s="72" t="s">
        <v>128</v>
      </c>
      <c r="D8" s="72" t="e">
        <f>Tablas!B36</f>
        <v>#DIV/0!</v>
      </c>
    </row>
    <row r="9" spans="2:4" x14ac:dyDescent="0.25">
      <c r="B9" s="104" t="s">
        <v>134</v>
      </c>
      <c r="C9" s="72" t="s">
        <v>129</v>
      </c>
      <c r="D9" s="72" t="e">
        <f>Tablas!B27</f>
        <v>#DIV/0!</v>
      </c>
    </row>
    <row r="10" spans="2:4" x14ac:dyDescent="0.25">
      <c r="B10" s="104" t="s">
        <v>130</v>
      </c>
      <c r="C10" s="72" t="s">
        <v>131</v>
      </c>
      <c r="D10" s="72" t="e">
        <f>Tablas!B18</f>
        <v>#N/A</v>
      </c>
    </row>
    <row r="11" spans="2:4" x14ac:dyDescent="0.25">
      <c r="B11" s="104" t="s">
        <v>132</v>
      </c>
      <c r="C11" s="72" t="s">
        <v>133</v>
      </c>
      <c r="D11" s="72" t="e">
        <f>Tablas!B33</f>
        <v>#DIV/0!</v>
      </c>
    </row>
  </sheetData>
  <sheetProtection password="802A" sheet="1" objects="1" scenarios="1"/>
  <conditionalFormatting sqref="D6:D7">
    <cfRule type="expression" dxfId="0" priority="2">
      <formula>IF(D$5&lt;&gt;"",1,0)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2" tint="-0.249977111117893"/>
  </sheetPr>
  <dimension ref="A1:R38"/>
  <sheetViews>
    <sheetView showRowColHeaders="0" tabSelected="1" workbookViewId="0">
      <selection activeCell="E7" sqref="E7"/>
    </sheetView>
  </sheetViews>
  <sheetFormatPr baseColWidth="10" defaultColWidth="0" defaultRowHeight="12.75" zeroHeight="1" x14ac:dyDescent="0.2"/>
  <cols>
    <col min="1" max="1" width="3.85546875" style="60" customWidth="1"/>
    <col min="2" max="2" width="29" style="59" customWidth="1"/>
    <col min="3" max="3" width="18.140625" style="59" customWidth="1"/>
    <col min="4" max="4" width="6.5703125" style="59" customWidth="1"/>
    <col min="5" max="5" width="11.42578125" style="59" customWidth="1"/>
    <col min="6" max="6" width="8.42578125" style="59" customWidth="1"/>
    <col min="7" max="7" width="9" style="59" customWidth="1"/>
    <col min="8" max="8" width="10.5703125" style="59" customWidth="1"/>
    <col min="9" max="9" width="6.42578125" style="59" customWidth="1"/>
    <col min="10" max="10" width="6.5703125" style="59" customWidth="1"/>
    <col min="11" max="11" width="7.85546875" style="59" customWidth="1"/>
    <col min="12" max="12" width="6.140625" style="59" customWidth="1"/>
    <col min="13" max="13" width="7" style="59" customWidth="1"/>
    <col min="14" max="14" width="8.28515625" style="59" customWidth="1"/>
    <col min="15" max="16" width="6.42578125" style="59" customWidth="1"/>
    <col min="17" max="17" width="7" style="59" customWidth="1"/>
    <col min="18" max="18" width="8.5703125" style="59" customWidth="1"/>
    <col min="19" max="16384" width="11.42578125" style="59" hidden="1"/>
  </cols>
  <sheetData>
    <row r="1" spans="1:17" ht="13.5" thickBot="1" x14ac:dyDescent="0.25"/>
    <row r="2" spans="1:17" ht="16.5" thickBot="1" x14ac:dyDescent="0.3">
      <c r="A2" s="105"/>
      <c r="B2" s="73" t="s">
        <v>60</v>
      </c>
      <c r="C2" s="74"/>
    </row>
    <row r="3" spans="1:17" ht="13.5" thickBot="1" x14ac:dyDescent="0.25">
      <c r="B3" s="60"/>
    </row>
    <row r="4" spans="1:17" x14ac:dyDescent="0.2">
      <c r="B4" s="81" t="s">
        <v>107</v>
      </c>
      <c r="C4" s="122" t="s">
        <v>102</v>
      </c>
    </row>
    <row r="5" spans="1:17" x14ac:dyDescent="0.2">
      <c r="B5" s="123" t="s">
        <v>106</v>
      </c>
      <c r="C5" s="124" t="s">
        <v>46</v>
      </c>
    </row>
    <row r="6" spans="1:17" x14ac:dyDescent="0.2">
      <c r="B6" s="123" t="s">
        <v>105</v>
      </c>
      <c r="C6" s="124" t="s">
        <v>47</v>
      </c>
    </row>
    <row r="7" spans="1:17" x14ac:dyDescent="0.2">
      <c r="B7" s="123" t="s">
        <v>108</v>
      </c>
      <c r="C7" s="124" t="s">
        <v>48</v>
      </c>
    </row>
    <row r="8" spans="1:17" x14ac:dyDescent="0.2">
      <c r="B8" s="123" t="s">
        <v>109</v>
      </c>
      <c r="C8" s="124"/>
    </row>
    <row r="9" spans="1:17" x14ac:dyDescent="0.2">
      <c r="B9" s="123" t="s">
        <v>110</v>
      </c>
      <c r="C9" s="125"/>
    </row>
    <row r="10" spans="1:17" x14ac:dyDescent="0.2">
      <c r="B10" s="123" t="s">
        <v>111</v>
      </c>
      <c r="C10" s="124" t="s">
        <v>53</v>
      </c>
    </row>
    <row r="11" spans="1:17" x14ac:dyDescent="0.2">
      <c r="B11" s="123" t="s">
        <v>112</v>
      </c>
      <c r="C11" s="124" t="s">
        <v>54</v>
      </c>
    </row>
    <row r="12" spans="1:17" ht="13.5" thickBot="1" x14ac:dyDescent="0.25">
      <c r="B12" s="126" t="s">
        <v>113</v>
      </c>
      <c r="C12" s="127"/>
    </row>
    <row r="13" spans="1:17" s="71" customFormat="1" ht="13.5" thickBot="1" x14ac:dyDescent="0.25">
      <c r="A13" s="60"/>
    </row>
    <row r="14" spans="1:17" ht="16.5" thickBot="1" x14ac:dyDescent="0.3">
      <c r="A14" s="105"/>
      <c r="B14" s="73" t="s">
        <v>100</v>
      </c>
      <c r="C14" s="74"/>
    </row>
    <row r="15" spans="1:17" ht="13.5" thickBot="1" x14ac:dyDescent="0.25">
      <c r="B15" s="60"/>
      <c r="C15" s="60"/>
      <c r="E15" s="59" t="s">
        <v>24</v>
      </c>
    </row>
    <row r="16" spans="1:17" ht="15.75" thickBot="1" x14ac:dyDescent="0.3">
      <c r="B16" s="60"/>
      <c r="C16" s="60"/>
      <c r="F16" s="128" t="s">
        <v>102</v>
      </c>
      <c r="G16" s="129"/>
      <c r="H16" s="130"/>
      <c r="I16" s="128" t="s">
        <v>46</v>
      </c>
      <c r="J16" s="129"/>
      <c r="K16" s="130"/>
      <c r="L16" s="128" t="s">
        <v>47</v>
      </c>
      <c r="M16" s="129"/>
      <c r="N16" s="130"/>
      <c r="O16" s="128" t="s">
        <v>48</v>
      </c>
      <c r="P16" s="129"/>
      <c r="Q16" s="130"/>
    </row>
    <row r="17" spans="1:17" ht="19.5" customHeight="1" thickBot="1" x14ac:dyDescent="0.25">
      <c r="B17" s="146" t="s">
        <v>62</v>
      </c>
      <c r="C17" s="84"/>
      <c r="F17" s="131" t="s">
        <v>2</v>
      </c>
      <c r="G17" s="132" t="s">
        <v>3</v>
      </c>
      <c r="H17" s="133" t="s">
        <v>4</v>
      </c>
      <c r="I17" s="131" t="s">
        <v>2</v>
      </c>
      <c r="J17" s="132" t="s">
        <v>3</v>
      </c>
      <c r="K17" s="133" t="s">
        <v>4</v>
      </c>
      <c r="L17" s="131" t="s">
        <v>2</v>
      </c>
      <c r="M17" s="132" t="s">
        <v>3</v>
      </c>
      <c r="N17" s="133" t="s">
        <v>4</v>
      </c>
      <c r="O17" s="131" t="s">
        <v>2</v>
      </c>
      <c r="P17" s="132" t="s">
        <v>3</v>
      </c>
      <c r="Q17" s="133" t="s">
        <v>4</v>
      </c>
    </row>
    <row r="18" spans="1:17" x14ac:dyDescent="0.2">
      <c r="B18" s="147" t="e">
        <f>IF('19R y 19.1 Sistemas eficientes'!G16&gt;0.4,"Muy Bueno",B19)</f>
        <v>#N/A</v>
      </c>
      <c r="C18" s="148"/>
      <c r="E18" s="143" t="s">
        <v>18</v>
      </c>
      <c r="F18" s="134">
        <v>1</v>
      </c>
      <c r="G18" s="135">
        <v>0.5</v>
      </c>
      <c r="H18" s="136">
        <v>0.1</v>
      </c>
      <c r="I18" s="134">
        <v>1</v>
      </c>
      <c r="J18" s="135">
        <v>0.5</v>
      </c>
      <c r="K18" s="136">
        <v>0.1</v>
      </c>
      <c r="L18" s="134">
        <v>1</v>
      </c>
      <c r="M18" s="135">
        <v>0.5</v>
      </c>
      <c r="N18" s="136">
        <v>0.6</v>
      </c>
      <c r="O18" s="134">
        <v>3</v>
      </c>
      <c r="P18" s="135">
        <v>1.5</v>
      </c>
      <c r="Q18" s="136">
        <v>0.2</v>
      </c>
    </row>
    <row r="19" spans="1:17" x14ac:dyDescent="0.2">
      <c r="B19" s="149" t="e">
        <f>IF(0.3&lt;='19R y 19.1 Sistemas eficientes'!G16,"Bueno",B20)</f>
        <v>#N/A</v>
      </c>
      <c r="C19" s="150"/>
      <c r="E19" s="144" t="s">
        <v>6</v>
      </c>
      <c r="F19" s="137">
        <v>2</v>
      </c>
      <c r="G19" s="138">
        <v>1</v>
      </c>
      <c r="H19" s="139">
        <v>0.2</v>
      </c>
      <c r="I19" s="137">
        <v>2</v>
      </c>
      <c r="J19" s="138">
        <v>1</v>
      </c>
      <c r="K19" s="139">
        <v>0.2</v>
      </c>
      <c r="L19" s="137">
        <v>3</v>
      </c>
      <c r="M19" s="138">
        <v>1.5</v>
      </c>
      <c r="N19" s="139">
        <v>0.6</v>
      </c>
      <c r="O19" s="137">
        <v>2</v>
      </c>
      <c r="P19" s="138">
        <v>1</v>
      </c>
      <c r="Q19" s="139">
        <v>0.2</v>
      </c>
    </row>
    <row r="20" spans="1:17" x14ac:dyDescent="0.2">
      <c r="B20" s="149" t="e">
        <f>IF((0.2&lt;='19R y 19.1 Sistemas eficientes'!G16),"Aceptable",B21)</f>
        <v>#N/A</v>
      </c>
      <c r="C20" s="150"/>
      <c r="E20" s="144" t="s">
        <v>10</v>
      </c>
      <c r="F20" s="137">
        <v>3</v>
      </c>
      <c r="G20" s="138">
        <v>1.5</v>
      </c>
      <c r="H20" s="139">
        <v>0.5</v>
      </c>
      <c r="I20" s="137">
        <v>3</v>
      </c>
      <c r="J20" s="138">
        <v>1.5</v>
      </c>
      <c r="K20" s="139">
        <v>0.5</v>
      </c>
      <c r="L20" s="137">
        <v>8</v>
      </c>
      <c r="M20" s="138">
        <v>4</v>
      </c>
      <c r="N20" s="139">
        <v>4</v>
      </c>
      <c r="O20" s="137">
        <v>5</v>
      </c>
      <c r="P20" s="138">
        <v>2.5</v>
      </c>
      <c r="Q20" s="139">
        <v>0.6</v>
      </c>
    </row>
    <row r="21" spans="1:17" ht="13.5" thickBot="1" x14ac:dyDescent="0.25">
      <c r="B21" s="151" t="e">
        <f>IF('19R y 19.1 Sistemas eficientes'!G16&lt;0.2,"No cumple 19R","Cumple 19R")</f>
        <v>#N/A</v>
      </c>
      <c r="C21" s="152"/>
      <c r="E21" s="144" t="s">
        <v>8</v>
      </c>
      <c r="F21" s="137">
        <v>0.1</v>
      </c>
      <c r="G21" s="138">
        <v>0.5</v>
      </c>
      <c r="H21" s="139">
        <v>0</v>
      </c>
      <c r="I21" s="137">
        <v>0.1</v>
      </c>
      <c r="J21" s="138">
        <v>0.5</v>
      </c>
      <c r="K21" s="139">
        <v>0</v>
      </c>
      <c r="L21" s="137">
        <v>0.1</v>
      </c>
      <c r="M21" s="138">
        <v>0.5</v>
      </c>
      <c r="N21" s="139">
        <v>0</v>
      </c>
      <c r="O21" s="137">
        <v>0.1</v>
      </c>
      <c r="P21" s="138">
        <v>0.5</v>
      </c>
      <c r="Q21" s="139">
        <v>0</v>
      </c>
    </row>
    <row r="22" spans="1:17" ht="13.5" thickBot="1" x14ac:dyDescent="0.25">
      <c r="B22" s="60"/>
      <c r="C22" s="60"/>
      <c r="E22" s="145" t="s">
        <v>13</v>
      </c>
      <c r="F22" s="140">
        <v>1</v>
      </c>
      <c r="G22" s="141">
        <v>2.2999999999999998</v>
      </c>
      <c r="H22" s="142">
        <v>0.6</v>
      </c>
      <c r="I22" s="140">
        <v>1</v>
      </c>
      <c r="J22" s="141">
        <v>3</v>
      </c>
      <c r="K22" s="142">
        <v>0</v>
      </c>
      <c r="L22" s="140">
        <v>1</v>
      </c>
      <c r="M22" s="141">
        <v>3</v>
      </c>
      <c r="N22" s="142">
        <v>1.8</v>
      </c>
      <c r="O22" s="140">
        <v>1</v>
      </c>
      <c r="P22" s="141">
        <v>2.2999999999999998</v>
      </c>
      <c r="Q22" s="142">
        <v>0</v>
      </c>
    </row>
    <row r="23" spans="1:17" s="71" customFormat="1" ht="13.5" thickBot="1" x14ac:dyDescent="0.25">
      <c r="A23" s="60"/>
    </row>
    <row r="24" spans="1:17" ht="16.5" thickBot="1" x14ac:dyDescent="0.3">
      <c r="A24" s="105"/>
      <c r="B24" s="73" t="s">
        <v>101</v>
      </c>
      <c r="C24" s="74"/>
    </row>
    <row r="25" spans="1:17" x14ac:dyDescent="0.2">
      <c r="B25" s="60"/>
      <c r="C25" s="60"/>
    </row>
    <row r="26" spans="1:17" ht="13.5" thickBot="1" x14ac:dyDescent="0.25">
      <c r="B26" s="165" t="s">
        <v>95</v>
      </c>
      <c r="C26" s="60"/>
    </row>
    <row r="27" spans="1:17" x14ac:dyDescent="0.2">
      <c r="B27" s="147" t="e">
        <f>IF('8R,20R,8 y 20Paisajismo y Riego'!G25&gt;=0.7,"Muy bueno",B28)</f>
        <v>#DIV/0!</v>
      </c>
      <c r="C27" s="148"/>
    </row>
    <row r="28" spans="1:17" ht="13.5" thickBot="1" x14ac:dyDescent="0.25">
      <c r="B28" s="149" t="e">
        <f>IF('8R,20R,8 y 20Paisajismo y Riego'!G25&gt;=0.5,"Bueno",B29)</f>
        <v>#DIV/0!</v>
      </c>
      <c r="C28" s="150"/>
      <c r="E28" s="62" t="s">
        <v>57</v>
      </c>
    </row>
    <row r="29" spans="1:17" ht="26.25" thickBot="1" x14ac:dyDescent="0.25">
      <c r="B29" s="149" t="e">
        <f>IF('8R,20R,8 y 20Paisajismo y Riego'!G25&gt;=0.2,"Suficiente",B30)</f>
        <v>#DIV/0!</v>
      </c>
      <c r="C29" s="150"/>
      <c r="E29" s="153" t="s">
        <v>32</v>
      </c>
      <c r="F29" s="154" t="s">
        <v>31</v>
      </c>
      <c r="G29" s="154" t="s">
        <v>29</v>
      </c>
      <c r="H29" s="155" t="s">
        <v>30</v>
      </c>
    </row>
    <row r="30" spans="1:17" ht="13.5" thickBot="1" x14ac:dyDescent="0.25">
      <c r="B30" s="151" t="e">
        <f>IF('8R,20R,8 y 20Paisajismo y Riego'!G25&lt;0.2,"No cumple 8R","Cumple 8R")</f>
        <v>#DIV/0!</v>
      </c>
      <c r="C30" s="152"/>
      <c r="E30" s="156" t="s">
        <v>33</v>
      </c>
      <c r="F30" s="157">
        <v>0.5</v>
      </c>
      <c r="G30" s="157">
        <v>1</v>
      </c>
      <c r="H30" s="158">
        <v>1</v>
      </c>
    </row>
    <row r="31" spans="1:17" x14ac:dyDescent="0.2">
      <c r="B31" s="60"/>
      <c r="C31" s="60"/>
      <c r="E31" s="159" t="s">
        <v>34</v>
      </c>
      <c r="F31" s="160">
        <v>0.5</v>
      </c>
      <c r="G31" s="160">
        <v>1</v>
      </c>
      <c r="H31" s="161">
        <v>1</v>
      </c>
    </row>
    <row r="32" spans="1:17" ht="13.5" thickBot="1" x14ac:dyDescent="0.25">
      <c r="B32" s="165" t="s">
        <v>96</v>
      </c>
      <c r="C32" s="60"/>
      <c r="E32" s="159" t="s">
        <v>35</v>
      </c>
      <c r="F32" s="160">
        <v>0.6</v>
      </c>
      <c r="G32" s="160">
        <v>1</v>
      </c>
      <c r="H32" s="161">
        <v>1</v>
      </c>
    </row>
    <row r="33" spans="2:8" x14ac:dyDescent="0.2">
      <c r="B33" s="147" t="e">
        <f>IF('8R,20R,8 y 20Paisajismo y Riego'!G42&gt;=0.6,"Muy bueno",B34)</f>
        <v>#DIV/0!</v>
      </c>
      <c r="C33" s="148"/>
      <c r="E33" s="159" t="s">
        <v>36</v>
      </c>
      <c r="F33" s="160">
        <v>0.5</v>
      </c>
      <c r="G33" s="160">
        <v>1</v>
      </c>
      <c r="H33" s="161">
        <v>1</v>
      </c>
    </row>
    <row r="34" spans="2:8" ht="12.75" customHeight="1" x14ac:dyDescent="0.2">
      <c r="B34" s="149" t="e">
        <f>IF('8R,20R,8 y 20Paisajismo y Riego'!G42&gt;=0.4,"Bueno",B35)</f>
        <v>#DIV/0!</v>
      </c>
      <c r="C34" s="150"/>
      <c r="E34" s="159" t="s">
        <v>37</v>
      </c>
      <c r="F34" s="160">
        <v>0.5</v>
      </c>
      <c r="G34" s="160">
        <v>1</v>
      </c>
      <c r="H34" s="161">
        <v>1</v>
      </c>
    </row>
    <row r="35" spans="2:8" ht="15" customHeight="1" x14ac:dyDescent="0.2">
      <c r="B35" s="149" t="e">
        <f>IF('8R,20R,8 y 20Paisajismo y Riego'!G42&gt;=0.2,"Suficiente",B36)</f>
        <v>#DIV/0!</v>
      </c>
      <c r="C35" s="150"/>
      <c r="E35" s="159" t="s">
        <v>38</v>
      </c>
      <c r="F35" s="160">
        <v>0.5</v>
      </c>
      <c r="G35" s="160">
        <v>1.1000000000000001</v>
      </c>
      <c r="H35" s="161">
        <v>1</v>
      </c>
    </row>
    <row r="36" spans="2:8" ht="13.5" thickBot="1" x14ac:dyDescent="0.25">
      <c r="B36" s="151" t="e">
        <f>IF('8R,20R,8 y 20Paisajismo y Riego'!G42&lt;0.2,"No cumple 20R","Cumple 20R")</f>
        <v>#DIV/0!</v>
      </c>
      <c r="C36" s="152"/>
      <c r="E36" s="162" t="s">
        <v>39</v>
      </c>
      <c r="F36" s="163">
        <v>0.7</v>
      </c>
      <c r="G36" s="163">
        <v>1</v>
      </c>
      <c r="H36" s="164">
        <v>1</v>
      </c>
    </row>
    <row r="37" spans="2:8" ht="24" customHeight="1" x14ac:dyDescent="0.2">
      <c r="E37" s="400" t="s">
        <v>40</v>
      </c>
      <c r="F37" s="401"/>
      <c r="G37" s="401"/>
      <c r="H37" s="401"/>
    </row>
    <row r="38" spans="2:8" x14ac:dyDescent="0.2"/>
  </sheetData>
  <sheetProtection password="802A" sheet="1" objects="1" scenarios="1"/>
  <mergeCells count="1">
    <mergeCell ref="E37:H3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19R y 19.1 Sistemas eficientes</vt:lpstr>
      <vt:lpstr>8R,20R,8 y 20Paisajismo y Riego</vt:lpstr>
      <vt:lpstr>Resultados Agua</vt:lpstr>
      <vt:lpstr>Tablas</vt:lpstr>
      <vt:lpstr>'19R y 19.1 Sistemas eficientes'!Área_de_impresión</vt:lpstr>
      <vt:lpstr>'8R,20R,8 y 20Paisajismo y Riego'!Área_de_impresión</vt:lpstr>
      <vt:lpstr>'Resultados Agua'!Área_de_impresión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Yachan</dc:creator>
  <cp:lastModifiedBy>Hermes Sepúlveda</cp:lastModifiedBy>
  <cp:lastPrinted>2015-03-06T14:14:33Z</cp:lastPrinted>
  <dcterms:created xsi:type="dcterms:W3CDTF">2013-07-17T13:58:12Z</dcterms:created>
  <dcterms:modified xsi:type="dcterms:W3CDTF">2015-03-06T14:34:42Z</dcterms:modified>
</cp:coreProperties>
</file>