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defaultThemeVersion="124226"/>
  <workbookProtection workbookPassword="802A" lockStructure="1"/>
  <bookViews>
    <workbookView xWindow="7065" yWindow="435" windowWidth="14325" windowHeight="9420" tabRatio="717" activeTab="2"/>
  </bookViews>
  <sheets>
    <sheet name="4R y 4.1.1 Aislación fachadas" sheetId="6" r:id="rId1"/>
    <sheet name="4.1.2 Aislación entre recintos" sheetId="7" r:id="rId2"/>
    <sheet name="4.2 Acondicionamiento acústico" sheetId="1" r:id="rId3"/>
    <sheet name="Resultados Acústica" sheetId="5" r:id="rId4"/>
    <sheet name="Tablas" sheetId="8" r:id="rId5"/>
  </sheets>
  <externalReferences>
    <externalReference r:id="rId6"/>
    <externalReference r:id="rId7"/>
    <externalReference r:id="rId8"/>
  </externalReferences>
  <definedNames>
    <definedName name="ActividadCO2">[1]Tablas!$CC$9:$CC$14</definedName>
    <definedName name="Aislación">[1]Tablas!$CJ$6:$CJ$9</definedName>
    <definedName name="_xlnm.Print_Area" localSheetId="1">'4.1.2 Aislación entre recintos'!$B$2:$Y$46</definedName>
    <definedName name="_xlnm.Print_Area" localSheetId="2">'4.2 Acondicionamiento acústico'!$B$2:$R$267</definedName>
    <definedName name="_xlnm.Print_Area" localSheetId="0">'4R y 4.1.1 Aislación fachadas'!$B$2:$E$81</definedName>
    <definedName name="_xlnm.Print_Area" localSheetId="3">'Resultados Acústica'!$B$2:$D$9</definedName>
    <definedName name="Ciudades_Viento" localSheetId="3">[1]Viento!$CB$2:$CB$25</definedName>
    <definedName name="Ciudades_Viento">[2]Tablas2!$CV$5:$CV$32</definedName>
    <definedName name="CiudadViento">'[2]Datos Generales Edificio'!$F$42</definedName>
    <definedName name="CiudSol">[1]Sol!$BD$3:$BD$13</definedName>
    <definedName name="Codigo_Regiones">[2]Tablas2!$AW$4:$AX$18</definedName>
    <definedName name="Color_Vano">[1]Tablas!$AD$39:$AD$61</definedName>
    <definedName name="Control_HVAC">'[2]Resumen Criterios'!$S$183:$S$186</definedName>
    <definedName name="DensidadCO2">[1]Tablas!$CC$17:$CC$22</definedName>
    <definedName name="Equipos_clima">[2]Tablas!$S$37:$S$39</definedName>
    <definedName name="evaluacion">[2]Tablas!$S$17:$S$19</definedName>
    <definedName name="Fluido">[2]Tablas!$S$25:$S$26</definedName>
    <definedName name="Listado_Regiones">[2]Tablas2!$AW$4:$AW$18</definedName>
    <definedName name="ListaUsosEdificio">[2]Tablas2!$DN$7:$DN$9</definedName>
    <definedName name="Marco">[2]Tablas!$D$98:$D$101</definedName>
    <definedName name="Materiales">[1]Tablas!$CJ$16:$CJ$19</definedName>
    <definedName name="Materialidad_Marco_Ventana">[1]Tablas!$AH$39:$AH$42</definedName>
    <definedName name="MatrizRequerimientos">'[2]Resumen Criterios'!$N$4:$X$707</definedName>
    <definedName name="MERV_Edificio">'[2]Datos Generales Edificio'!$F$47</definedName>
    <definedName name="Metodologia_RAH">[2]Tablas2!$DN$19:$DN$21</definedName>
    <definedName name="NED">'[2]Datos Generales Edificio'!$F$58</definedName>
    <definedName name="nivel_precipitaciones">[2]Tablas2!$DN$27:$DN$28</definedName>
    <definedName name="Npisos">'[2]Datos Generales Edificio'!$F$35</definedName>
    <definedName name="Orientaciones">'[1]Ingreso Datos Energía'!$C$28:$C$35</definedName>
    <definedName name="Recintos" localSheetId="3">[1]Tablas!$CJ$24:$CJ$51</definedName>
    <definedName name="Recintos">[2]Tablas2!$B$3:$B$30</definedName>
    <definedName name="recintos_contaminantes">[2]Tablas2!$DN$23:$DN$25</definedName>
    <definedName name="Revestimiento_piso">[1]Tablas!$CJ$12:$CJ$13</definedName>
    <definedName name="si_no">[2]Tablas!$S$22:$S$23</definedName>
    <definedName name="sino">[1]Tablas!$B$4:$B$5</definedName>
    <definedName name="Tejido" localSheetId="3">[1]Tablas!$BL$10:$BL$11</definedName>
    <definedName name="Tejido">[3]Tablas!$BL$10:$BL$11</definedName>
    <definedName name="Tipo_Ventilacion">[2]Tablas!$S$13:$S$15</definedName>
    <definedName name="Ubicacion_Edificio">[2]Tablas2!$AK$3:$AK$6</definedName>
    <definedName name="Uso_Edificio">'[2]Datos Generales Edificio'!$C$7</definedName>
    <definedName name="Usos_tipicos">[2]Tablas!$S$28:$S$32</definedName>
    <definedName name="valores_MERV">[2]Tablas2!$DI$5:$DI$24</definedName>
    <definedName name="Ventilacion_Edificio">'[2]Datos Generales Edificio'!$F$40</definedName>
    <definedName name="Viento.Tipo.edificio">[1]Viento!$H$15:$H$16</definedName>
    <definedName name="Viento.ubicacion">[1]Viento!$H$4:$H$7</definedName>
    <definedName name="VMaxNivelSonoro">[2]Tablas2!$DO$12</definedName>
    <definedName name="Zona_Climatica">[2]Tablas!$S$3:$S$11</definedName>
    <definedName name="Zonas_Edificio">'[2]Datos Generales Edificio'!$C$29:$C$34</definedName>
    <definedName name="ZonaViento">[2]Tablas2!$CW$35</definedName>
  </definedNames>
  <calcPr calcId="145621"/>
</workbook>
</file>

<file path=xl/calcChain.xml><?xml version="1.0" encoding="utf-8"?>
<calcChain xmlns="http://schemas.openxmlformats.org/spreadsheetml/2006/main">
  <c r="C25" i="1" l="1"/>
  <c r="C37" i="1"/>
  <c r="C49" i="1"/>
  <c r="C61" i="1"/>
  <c r="C73" i="1"/>
  <c r="D26" i="1"/>
  <c r="O25" i="1"/>
  <c r="M25" i="1"/>
  <c r="K25" i="1"/>
  <c r="O24" i="1"/>
  <c r="M24" i="1"/>
  <c r="K24" i="1"/>
  <c r="E24" i="1"/>
  <c r="O23" i="1"/>
  <c r="M23" i="1"/>
  <c r="K23" i="1"/>
  <c r="F23" i="1"/>
  <c r="E23" i="1"/>
  <c r="D23" i="1"/>
  <c r="O22" i="1"/>
  <c r="M22" i="1"/>
  <c r="K22" i="1"/>
  <c r="O21" i="1"/>
  <c r="M21" i="1"/>
  <c r="K21" i="1"/>
  <c r="O20" i="1"/>
  <c r="M20" i="1"/>
  <c r="K20" i="1"/>
  <c r="O19" i="1"/>
  <c r="M19" i="1"/>
  <c r="K19" i="1"/>
  <c r="C23" i="1" l="1"/>
  <c r="O26" i="1"/>
  <c r="N26" i="1" s="1"/>
  <c r="K26" i="1"/>
  <c r="J26" i="1" s="1"/>
  <c r="M26" i="1"/>
  <c r="L26" i="1" s="1"/>
  <c r="C26" i="1"/>
  <c r="D266" i="1"/>
  <c r="D254" i="1"/>
  <c r="D242" i="1"/>
  <c r="D230" i="1"/>
  <c r="D218" i="1"/>
  <c r="D206" i="1"/>
  <c r="D194" i="1"/>
  <c r="D182" i="1"/>
  <c r="D170" i="1"/>
  <c r="D158" i="1"/>
  <c r="D146" i="1"/>
  <c r="D134" i="1"/>
  <c r="D122" i="1"/>
  <c r="D110" i="1"/>
  <c r="D98" i="1"/>
  <c r="D86" i="1"/>
  <c r="D74" i="1"/>
  <c r="D62" i="1"/>
  <c r="D50" i="1"/>
  <c r="D38" i="1"/>
  <c r="E72" i="6"/>
  <c r="E60" i="6"/>
  <c r="E48" i="6"/>
  <c r="E24" i="6"/>
  <c r="D24" i="1" l="1"/>
  <c r="C24" i="1"/>
  <c r="E36" i="1"/>
  <c r="E264" i="1"/>
  <c r="E252" i="1"/>
  <c r="E240" i="1"/>
  <c r="E228" i="1"/>
  <c r="E216" i="1"/>
  <c r="E204" i="1"/>
  <c r="E192" i="1"/>
  <c r="E180" i="1"/>
  <c r="E168" i="1"/>
  <c r="E156" i="1"/>
  <c r="E144" i="1"/>
  <c r="E132" i="1"/>
  <c r="E120" i="1"/>
  <c r="E108" i="1"/>
  <c r="E96" i="1"/>
  <c r="E84" i="1"/>
  <c r="E72" i="1"/>
  <c r="E60" i="1"/>
  <c r="E48" i="1"/>
  <c r="E39" i="8"/>
  <c r="O265" i="1"/>
  <c r="M265" i="1"/>
  <c r="K265" i="1"/>
  <c r="C265" i="1"/>
  <c r="C266" i="1" s="1"/>
  <c r="O264" i="1"/>
  <c r="M264" i="1"/>
  <c r="K264" i="1"/>
  <c r="O263" i="1"/>
  <c r="M263" i="1"/>
  <c r="K263" i="1"/>
  <c r="F263" i="1"/>
  <c r="E263" i="1"/>
  <c r="D263" i="1"/>
  <c r="C263" i="1"/>
  <c r="O262" i="1"/>
  <c r="M262" i="1"/>
  <c r="K262" i="1"/>
  <c r="O261" i="1"/>
  <c r="M261" i="1"/>
  <c r="K261" i="1"/>
  <c r="O260" i="1"/>
  <c r="M260" i="1"/>
  <c r="K260" i="1"/>
  <c r="O259" i="1"/>
  <c r="M259" i="1"/>
  <c r="K259" i="1"/>
  <c r="O253" i="1"/>
  <c r="M253" i="1"/>
  <c r="K253" i="1"/>
  <c r="C253" i="1"/>
  <c r="C254" i="1" s="1"/>
  <c r="O252" i="1"/>
  <c r="M252" i="1"/>
  <c r="K252" i="1"/>
  <c r="O251" i="1"/>
  <c r="M251" i="1"/>
  <c r="K251" i="1"/>
  <c r="F251" i="1"/>
  <c r="E251" i="1"/>
  <c r="D251" i="1"/>
  <c r="C251" i="1"/>
  <c r="O250" i="1"/>
  <c r="M250" i="1"/>
  <c r="K250" i="1"/>
  <c r="O249" i="1"/>
  <c r="M249" i="1"/>
  <c r="K249" i="1"/>
  <c r="O248" i="1"/>
  <c r="M248" i="1"/>
  <c r="K248" i="1"/>
  <c r="O247" i="1"/>
  <c r="M247" i="1"/>
  <c r="K247" i="1"/>
  <c r="O241" i="1"/>
  <c r="M241" i="1"/>
  <c r="K241" i="1"/>
  <c r="C241" i="1"/>
  <c r="C242" i="1" s="1"/>
  <c r="O240" i="1"/>
  <c r="M240" i="1"/>
  <c r="K240" i="1"/>
  <c r="O239" i="1"/>
  <c r="M239" i="1"/>
  <c r="K239" i="1"/>
  <c r="F239" i="1"/>
  <c r="E239" i="1"/>
  <c r="D239" i="1"/>
  <c r="C239" i="1"/>
  <c r="O238" i="1"/>
  <c r="M238" i="1"/>
  <c r="K238" i="1"/>
  <c r="O237" i="1"/>
  <c r="M237" i="1"/>
  <c r="K237" i="1"/>
  <c r="O236" i="1"/>
  <c r="M236" i="1"/>
  <c r="K236" i="1"/>
  <c r="O235" i="1"/>
  <c r="M235" i="1"/>
  <c r="K235" i="1"/>
  <c r="O229" i="1"/>
  <c r="M229" i="1"/>
  <c r="K229" i="1"/>
  <c r="C229" i="1"/>
  <c r="C230" i="1" s="1"/>
  <c r="O228" i="1"/>
  <c r="M228" i="1"/>
  <c r="K228" i="1"/>
  <c r="O227" i="1"/>
  <c r="M227" i="1"/>
  <c r="K227" i="1"/>
  <c r="F227" i="1"/>
  <c r="E227" i="1"/>
  <c r="D227" i="1"/>
  <c r="C227" i="1"/>
  <c r="O226" i="1"/>
  <c r="M226" i="1"/>
  <c r="K226" i="1"/>
  <c r="O225" i="1"/>
  <c r="M225" i="1"/>
  <c r="K225" i="1"/>
  <c r="O224" i="1"/>
  <c r="M224" i="1"/>
  <c r="K224" i="1"/>
  <c r="O223" i="1"/>
  <c r="M223" i="1"/>
  <c r="K223" i="1"/>
  <c r="O217" i="1"/>
  <c r="M217" i="1"/>
  <c r="K217" i="1"/>
  <c r="C217" i="1"/>
  <c r="C218" i="1" s="1"/>
  <c r="O216" i="1"/>
  <c r="M216" i="1"/>
  <c r="K216" i="1"/>
  <c r="O215" i="1"/>
  <c r="M215" i="1"/>
  <c r="K215" i="1"/>
  <c r="F215" i="1"/>
  <c r="E215" i="1"/>
  <c r="D215" i="1"/>
  <c r="C215" i="1"/>
  <c r="O214" i="1"/>
  <c r="M214" i="1"/>
  <c r="K214" i="1"/>
  <c r="O213" i="1"/>
  <c r="M213" i="1"/>
  <c r="K213" i="1"/>
  <c r="O212" i="1"/>
  <c r="M212" i="1"/>
  <c r="K212" i="1"/>
  <c r="O211" i="1"/>
  <c r="M211" i="1"/>
  <c r="K211" i="1"/>
  <c r="O205" i="1"/>
  <c r="M205" i="1"/>
  <c r="K205" i="1"/>
  <c r="C205" i="1"/>
  <c r="C206" i="1" s="1"/>
  <c r="O204" i="1"/>
  <c r="M204" i="1"/>
  <c r="K204" i="1"/>
  <c r="O203" i="1"/>
  <c r="M203" i="1"/>
  <c r="K203" i="1"/>
  <c r="F203" i="1"/>
  <c r="E203" i="1"/>
  <c r="D203" i="1"/>
  <c r="C203" i="1"/>
  <c r="O202" i="1"/>
  <c r="M202" i="1"/>
  <c r="K202" i="1"/>
  <c r="O201" i="1"/>
  <c r="M201" i="1"/>
  <c r="K201" i="1"/>
  <c r="O200" i="1"/>
  <c r="M200" i="1"/>
  <c r="K200" i="1"/>
  <c r="O199" i="1"/>
  <c r="M199" i="1"/>
  <c r="K199" i="1"/>
  <c r="O193" i="1"/>
  <c r="M193" i="1"/>
  <c r="K193" i="1"/>
  <c r="C193" i="1"/>
  <c r="C194" i="1" s="1"/>
  <c r="O192" i="1"/>
  <c r="M192" i="1"/>
  <c r="K192" i="1"/>
  <c r="O191" i="1"/>
  <c r="M191" i="1"/>
  <c r="K191" i="1"/>
  <c r="F191" i="1"/>
  <c r="E191" i="1"/>
  <c r="D191" i="1"/>
  <c r="C191" i="1"/>
  <c r="O190" i="1"/>
  <c r="M190" i="1"/>
  <c r="K190" i="1"/>
  <c r="O189" i="1"/>
  <c r="M189" i="1"/>
  <c r="K189" i="1"/>
  <c r="O188" i="1"/>
  <c r="M188" i="1"/>
  <c r="K188" i="1"/>
  <c r="O187" i="1"/>
  <c r="M187" i="1"/>
  <c r="K187" i="1"/>
  <c r="O181" i="1"/>
  <c r="M181" i="1"/>
  <c r="K181" i="1"/>
  <c r="C181" i="1"/>
  <c r="C182" i="1" s="1"/>
  <c r="O180" i="1"/>
  <c r="M180" i="1"/>
  <c r="K180" i="1"/>
  <c r="O179" i="1"/>
  <c r="M179" i="1"/>
  <c r="K179" i="1"/>
  <c r="F179" i="1"/>
  <c r="E179" i="1"/>
  <c r="D179" i="1"/>
  <c r="C179" i="1"/>
  <c r="O178" i="1"/>
  <c r="M178" i="1"/>
  <c r="K178" i="1"/>
  <c r="O177" i="1"/>
  <c r="M177" i="1"/>
  <c r="K177" i="1"/>
  <c r="O176" i="1"/>
  <c r="M176" i="1"/>
  <c r="K176" i="1"/>
  <c r="O175" i="1"/>
  <c r="M175" i="1"/>
  <c r="K175" i="1"/>
  <c r="O169" i="1"/>
  <c r="M169" i="1"/>
  <c r="K169" i="1"/>
  <c r="C169" i="1"/>
  <c r="C170" i="1" s="1"/>
  <c r="O168" i="1"/>
  <c r="M168" i="1"/>
  <c r="K168" i="1"/>
  <c r="O167" i="1"/>
  <c r="M167" i="1"/>
  <c r="K167" i="1"/>
  <c r="F167" i="1"/>
  <c r="E167" i="1"/>
  <c r="D167" i="1"/>
  <c r="C167" i="1"/>
  <c r="O166" i="1"/>
  <c r="M166" i="1"/>
  <c r="K166" i="1"/>
  <c r="O165" i="1"/>
  <c r="M165" i="1"/>
  <c r="K165" i="1"/>
  <c r="O164" i="1"/>
  <c r="M164" i="1"/>
  <c r="K164" i="1"/>
  <c r="O163" i="1"/>
  <c r="M163" i="1"/>
  <c r="K163" i="1"/>
  <c r="O157" i="1"/>
  <c r="M157" i="1"/>
  <c r="K157" i="1"/>
  <c r="C157" i="1"/>
  <c r="C158" i="1" s="1"/>
  <c r="O156" i="1"/>
  <c r="M156" i="1"/>
  <c r="K156" i="1"/>
  <c r="O155" i="1"/>
  <c r="M155" i="1"/>
  <c r="K155" i="1"/>
  <c r="F155" i="1"/>
  <c r="E155" i="1"/>
  <c r="D155" i="1"/>
  <c r="C155" i="1"/>
  <c r="O154" i="1"/>
  <c r="M154" i="1"/>
  <c r="K154" i="1"/>
  <c r="O153" i="1"/>
  <c r="M153" i="1"/>
  <c r="K153" i="1"/>
  <c r="O152" i="1"/>
  <c r="M152" i="1"/>
  <c r="K152" i="1"/>
  <c r="O151" i="1"/>
  <c r="M151" i="1"/>
  <c r="K151" i="1"/>
  <c r="O145" i="1"/>
  <c r="M145" i="1"/>
  <c r="K145" i="1"/>
  <c r="C145" i="1"/>
  <c r="C146" i="1" s="1"/>
  <c r="O144" i="1"/>
  <c r="M144" i="1"/>
  <c r="K144" i="1"/>
  <c r="O143" i="1"/>
  <c r="M143" i="1"/>
  <c r="K143" i="1"/>
  <c r="F143" i="1"/>
  <c r="E143" i="1"/>
  <c r="D143" i="1"/>
  <c r="C143" i="1"/>
  <c r="O142" i="1"/>
  <c r="M142" i="1"/>
  <c r="K142" i="1"/>
  <c r="O141" i="1"/>
  <c r="M141" i="1"/>
  <c r="K141" i="1"/>
  <c r="O140" i="1"/>
  <c r="M140" i="1"/>
  <c r="K140" i="1"/>
  <c r="O139" i="1"/>
  <c r="M139" i="1"/>
  <c r="K139" i="1"/>
  <c r="O133" i="1"/>
  <c r="M133" i="1"/>
  <c r="K133" i="1"/>
  <c r="C133" i="1"/>
  <c r="C134" i="1" s="1"/>
  <c r="O132" i="1"/>
  <c r="M132" i="1"/>
  <c r="K132" i="1"/>
  <c r="O131" i="1"/>
  <c r="M131" i="1"/>
  <c r="K131" i="1"/>
  <c r="F131" i="1"/>
  <c r="E131" i="1"/>
  <c r="D131" i="1"/>
  <c r="C131" i="1"/>
  <c r="O130" i="1"/>
  <c r="M130" i="1"/>
  <c r="K130" i="1"/>
  <c r="O129" i="1"/>
  <c r="M129" i="1"/>
  <c r="K129" i="1"/>
  <c r="O128" i="1"/>
  <c r="M128" i="1"/>
  <c r="K128" i="1"/>
  <c r="O127" i="1"/>
  <c r="M127" i="1"/>
  <c r="K127" i="1"/>
  <c r="O121" i="1"/>
  <c r="M121" i="1"/>
  <c r="K121" i="1"/>
  <c r="C121" i="1"/>
  <c r="C122" i="1" s="1"/>
  <c r="O120" i="1"/>
  <c r="M120" i="1"/>
  <c r="K120" i="1"/>
  <c r="O119" i="1"/>
  <c r="M119" i="1"/>
  <c r="K119" i="1"/>
  <c r="F119" i="1"/>
  <c r="E119" i="1"/>
  <c r="D119" i="1"/>
  <c r="C119" i="1"/>
  <c r="O118" i="1"/>
  <c r="M118" i="1"/>
  <c r="K118" i="1"/>
  <c r="O117" i="1"/>
  <c r="M117" i="1"/>
  <c r="K117" i="1"/>
  <c r="O116" i="1"/>
  <c r="M116" i="1"/>
  <c r="K116" i="1"/>
  <c r="O115" i="1"/>
  <c r="M115" i="1"/>
  <c r="K115" i="1"/>
  <c r="O109" i="1"/>
  <c r="M109" i="1"/>
  <c r="K109" i="1"/>
  <c r="C109" i="1"/>
  <c r="C110" i="1" s="1"/>
  <c r="O108" i="1"/>
  <c r="M108" i="1"/>
  <c r="K108" i="1"/>
  <c r="O107" i="1"/>
  <c r="M107" i="1"/>
  <c r="K107" i="1"/>
  <c r="F107" i="1"/>
  <c r="E107" i="1"/>
  <c r="D107" i="1"/>
  <c r="C107" i="1"/>
  <c r="O106" i="1"/>
  <c r="M106" i="1"/>
  <c r="K106" i="1"/>
  <c r="O105" i="1"/>
  <c r="M105" i="1"/>
  <c r="K105" i="1"/>
  <c r="O104" i="1"/>
  <c r="M104" i="1"/>
  <c r="K104" i="1"/>
  <c r="O103" i="1"/>
  <c r="M103" i="1"/>
  <c r="K103" i="1"/>
  <c r="O97" i="1"/>
  <c r="M97" i="1"/>
  <c r="K97" i="1"/>
  <c r="C97" i="1"/>
  <c r="C98" i="1" s="1"/>
  <c r="O96" i="1"/>
  <c r="M96" i="1"/>
  <c r="K96" i="1"/>
  <c r="O95" i="1"/>
  <c r="M95" i="1"/>
  <c r="K95" i="1"/>
  <c r="F95" i="1"/>
  <c r="E95" i="1"/>
  <c r="D95" i="1"/>
  <c r="C95" i="1"/>
  <c r="O94" i="1"/>
  <c r="M94" i="1"/>
  <c r="K94" i="1"/>
  <c r="O93" i="1"/>
  <c r="M93" i="1"/>
  <c r="K93" i="1"/>
  <c r="O92" i="1"/>
  <c r="M92" i="1"/>
  <c r="K92" i="1"/>
  <c r="O91" i="1"/>
  <c r="M91" i="1"/>
  <c r="K91" i="1"/>
  <c r="O85" i="1"/>
  <c r="M85" i="1"/>
  <c r="K85" i="1"/>
  <c r="C85" i="1"/>
  <c r="C86" i="1" s="1"/>
  <c r="O84" i="1"/>
  <c r="M84" i="1"/>
  <c r="K84" i="1"/>
  <c r="O83" i="1"/>
  <c r="M83" i="1"/>
  <c r="K83" i="1"/>
  <c r="F83" i="1"/>
  <c r="E83" i="1"/>
  <c r="D83" i="1"/>
  <c r="C83" i="1"/>
  <c r="O82" i="1"/>
  <c r="M82" i="1"/>
  <c r="K82" i="1"/>
  <c r="O81" i="1"/>
  <c r="M81" i="1"/>
  <c r="K81" i="1"/>
  <c r="O80" i="1"/>
  <c r="M80" i="1"/>
  <c r="K80" i="1"/>
  <c r="O79" i="1"/>
  <c r="M79" i="1"/>
  <c r="K79" i="1"/>
  <c r="O73" i="1"/>
  <c r="M73" i="1"/>
  <c r="K73" i="1"/>
  <c r="C74" i="1"/>
  <c r="O72" i="1"/>
  <c r="M72" i="1"/>
  <c r="K72" i="1"/>
  <c r="O71" i="1"/>
  <c r="M71" i="1"/>
  <c r="K71" i="1"/>
  <c r="F71" i="1"/>
  <c r="E71" i="1"/>
  <c r="D71" i="1"/>
  <c r="C71" i="1"/>
  <c r="O70" i="1"/>
  <c r="M70" i="1"/>
  <c r="K70" i="1"/>
  <c r="O69" i="1"/>
  <c r="M69" i="1"/>
  <c r="K69" i="1"/>
  <c r="O68" i="1"/>
  <c r="M68" i="1"/>
  <c r="K68" i="1"/>
  <c r="O67" i="1"/>
  <c r="M67" i="1"/>
  <c r="K67" i="1"/>
  <c r="O61" i="1"/>
  <c r="M61" i="1"/>
  <c r="K61" i="1"/>
  <c r="C62" i="1"/>
  <c r="O60" i="1"/>
  <c r="M60" i="1"/>
  <c r="K60" i="1"/>
  <c r="O59" i="1"/>
  <c r="M59" i="1"/>
  <c r="K59" i="1"/>
  <c r="F59" i="1"/>
  <c r="E59" i="1"/>
  <c r="D59" i="1"/>
  <c r="O58" i="1"/>
  <c r="M58" i="1"/>
  <c r="K58" i="1"/>
  <c r="O57" i="1"/>
  <c r="M57" i="1"/>
  <c r="K57" i="1"/>
  <c r="O56" i="1"/>
  <c r="M56" i="1"/>
  <c r="K56" i="1"/>
  <c r="O55" i="1"/>
  <c r="M55" i="1"/>
  <c r="K55" i="1"/>
  <c r="O49" i="1"/>
  <c r="M49" i="1"/>
  <c r="K49" i="1"/>
  <c r="C50" i="1"/>
  <c r="O48" i="1"/>
  <c r="M48" i="1"/>
  <c r="K48" i="1"/>
  <c r="O47" i="1"/>
  <c r="M47" i="1"/>
  <c r="K47" i="1"/>
  <c r="F47" i="1"/>
  <c r="E47" i="1"/>
  <c r="D47" i="1"/>
  <c r="O46" i="1"/>
  <c r="M46" i="1"/>
  <c r="K46" i="1"/>
  <c r="O45" i="1"/>
  <c r="M45" i="1"/>
  <c r="K45" i="1"/>
  <c r="O44" i="1"/>
  <c r="M44" i="1"/>
  <c r="K44" i="1"/>
  <c r="O43" i="1"/>
  <c r="M43" i="1"/>
  <c r="K43" i="1"/>
  <c r="M98" i="1" l="1"/>
  <c r="L98" i="1" s="1"/>
  <c r="M122" i="1"/>
  <c r="L122" i="1" s="1"/>
  <c r="M146" i="1"/>
  <c r="L146" i="1" s="1"/>
  <c r="M170" i="1"/>
  <c r="L170" i="1" s="1"/>
  <c r="M194" i="1"/>
  <c r="L194" i="1" s="1"/>
  <c r="M218" i="1"/>
  <c r="L218" i="1" s="1"/>
  <c r="M242" i="1"/>
  <c r="L242" i="1" s="1"/>
  <c r="M266" i="1"/>
  <c r="L266" i="1" s="1"/>
  <c r="M254" i="1"/>
  <c r="L254" i="1" s="1"/>
  <c r="M230" i="1"/>
  <c r="L230" i="1" s="1"/>
  <c r="M206" i="1"/>
  <c r="L206" i="1" s="1"/>
  <c r="M182" i="1"/>
  <c r="L182" i="1" s="1"/>
  <c r="M158" i="1"/>
  <c r="L158" i="1" s="1"/>
  <c r="M134" i="1"/>
  <c r="L134" i="1" s="1"/>
  <c r="M110" i="1"/>
  <c r="L110" i="1" s="1"/>
  <c r="M86" i="1"/>
  <c r="L86" i="1" s="1"/>
  <c r="K134" i="1"/>
  <c r="J134" i="1" s="1"/>
  <c r="O134" i="1"/>
  <c r="N134" i="1" s="1"/>
  <c r="K146" i="1"/>
  <c r="J146" i="1" s="1"/>
  <c r="D144" i="1" s="1"/>
  <c r="C144" i="1" s="1"/>
  <c r="O146" i="1"/>
  <c r="N146" i="1" s="1"/>
  <c r="K158" i="1"/>
  <c r="J158" i="1" s="1"/>
  <c r="D156" i="1" s="1"/>
  <c r="C156" i="1" s="1"/>
  <c r="O158" i="1"/>
  <c r="N158" i="1" s="1"/>
  <c r="K170" i="1"/>
  <c r="J170" i="1" s="1"/>
  <c r="D168" i="1" s="1"/>
  <c r="C168" i="1" s="1"/>
  <c r="O170" i="1"/>
  <c r="N170" i="1" s="1"/>
  <c r="K182" i="1"/>
  <c r="J182" i="1" s="1"/>
  <c r="O182" i="1"/>
  <c r="N182" i="1" s="1"/>
  <c r="K194" i="1"/>
  <c r="J194" i="1" s="1"/>
  <c r="O194" i="1"/>
  <c r="N194" i="1" s="1"/>
  <c r="K206" i="1"/>
  <c r="J206" i="1" s="1"/>
  <c r="O206" i="1"/>
  <c r="N206" i="1" s="1"/>
  <c r="K218" i="1"/>
  <c r="J218" i="1" s="1"/>
  <c r="D216" i="1" s="1"/>
  <c r="C216" i="1" s="1"/>
  <c r="O218" i="1"/>
  <c r="N218" i="1" s="1"/>
  <c r="K230" i="1"/>
  <c r="J230" i="1" s="1"/>
  <c r="O230" i="1"/>
  <c r="N230" i="1" s="1"/>
  <c r="K242" i="1"/>
  <c r="J242" i="1" s="1"/>
  <c r="D240" i="1" s="1"/>
  <c r="C240" i="1" s="1"/>
  <c r="O242" i="1"/>
  <c r="N242" i="1" s="1"/>
  <c r="K254" i="1"/>
  <c r="J254" i="1" s="1"/>
  <c r="D252" i="1" s="1"/>
  <c r="O254" i="1"/>
  <c r="N254" i="1" s="1"/>
  <c r="K266" i="1"/>
  <c r="J266" i="1" s="1"/>
  <c r="D264" i="1" s="1"/>
  <c r="C264" i="1" s="1"/>
  <c r="O266" i="1"/>
  <c r="N266" i="1" s="1"/>
  <c r="D192" i="1"/>
  <c r="C192" i="1" s="1"/>
  <c r="K86" i="1"/>
  <c r="J86" i="1" s="1"/>
  <c r="O86" i="1"/>
  <c r="N86" i="1" s="1"/>
  <c r="K98" i="1"/>
  <c r="J98" i="1" s="1"/>
  <c r="O98" i="1"/>
  <c r="N98" i="1" s="1"/>
  <c r="K110" i="1"/>
  <c r="J110" i="1" s="1"/>
  <c r="O110" i="1"/>
  <c r="N110" i="1" s="1"/>
  <c r="K122" i="1"/>
  <c r="J122" i="1" s="1"/>
  <c r="O122" i="1"/>
  <c r="N122" i="1" s="1"/>
  <c r="O74" i="1"/>
  <c r="N74" i="1" s="1"/>
  <c r="M74" i="1"/>
  <c r="L74" i="1" s="1"/>
  <c r="K74" i="1"/>
  <c r="J74" i="1" s="1"/>
  <c r="C59" i="1"/>
  <c r="K62" i="1"/>
  <c r="J62" i="1" s="1"/>
  <c r="O62" i="1"/>
  <c r="N62" i="1" s="1"/>
  <c r="C47" i="1"/>
  <c r="M50" i="1"/>
  <c r="L50" i="1" s="1"/>
  <c r="M62" i="1"/>
  <c r="L62" i="1" s="1"/>
  <c r="K50" i="1"/>
  <c r="J50" i="1" s="1"/>
  <c r="O50" i="1"/>
  <c r="N50" i="1" s="1"/>
  <c r="O37" i="1"/>
  <c r="M37" i="1"/>
  <c r="K37" i="1"/>
  <c r="O36" i="1"/>
  <c r="M36" i="1"/>
  <c r="K36" i="1"/>
  <c r="K32" i="1"/>
  <c r="M32" i="1"/>
  <c r="O32" i="1"/>
  <c r="K33" i="1"/>
  <c r="M33" i="1"/>
  <c r="O33" i="1"/>
  <c r="K34" i="1"/>
  <c r="M34" i="1"/>
  <c r="O34" i="1"/>
  <c r="K35" i="1"/>
  <c r="M35" i="1"/>
  <c r="O35" i="1"/>
  <c r="D120" i="1" l="1"/>
  <c r="C120" i="1" s="1"/>
  <c r="D204" i="1"/>
  <c r="C204" i="1" s="1"/>
  <c r="D228" i="1"/>
  <c r="C228" i="1" s="1"/>
  <c r="D180" i="1"/>
  <c r="C180" i="1" s="1"/>
  <c r="D132" i="1"/>
  <c r="C132" i="1" s="1"/>
  <c r="D108" i="1"/>
  <c r="C108" i="1" s="1"/>
  <c r="C252" i="1"/>
  <c r="D84" i="1"/>
  <c r="C84" i="1" s="1"/>
  <c r="D96" i="1"/>
  <c r="C96" i="1" s="1"/>
  <c r="D72" i="1"/>
  <c r="C72" i="1" s="1"/>
  <c r="D60" i="1"/>
  <c r="C60" i="1" s="1"/>
  <c r="D48" i="1"/>
  <c r="C48" i="1" s="1"/>
  <c r="M31" i="1"/>
  <c r="M38" i="1" s="1"/>
  <c r="L38" i="1" s="1"/>
  <c r="K31" i="1"/>
  <c r="K38" i="1" s="1"/>
  <c r="J38" i="1" s="1"/>
  <c r="D35" i="1"/>
  <c r="E35" i="1"/>
  <c r="F35" i="1"/>
  <c r="C38" i="1"/>
  <c r="O31" i="1"/>
  <c r="O38" i="1" s="1"/>
  <c r="N38" i="1" s="1"/>
  <c r="J7" i="1"/>
  <c r="E18" i="7"/>
  <c r="E6" i="7"/>
  <c r="M46" i="7"/>
  <c r="H46" i="7"/>
  <c r="B7" i="1"/>
  <c r="B6" i="7"/>
  <c r="D15" i="8"/>
  <c r="D16" i="8"/>
  <c r="W16" i="7"/>
  <c r="Y16" i="7" s="1"/>
  <c r="W17" i="7"/>
  <c r="Y17" i="7" s="1"/>
  <c r="W18" i="7"/>
  <c r="Y18" i="7" s="1"/>
  <c r="W19" i="7"/>
  <c r="Y19" i="7" s="1"/>
  <c r="W20" i="7"/>
  <c r="Y20" i="7" s="1"/>
  <c r="W21" i="7"/>
  <c r="Y21" i="7" s="1"/>
  <c r="W22" i="7"/>
  <c r="Y22" i="7" s="1"/>
  <c r="W23" i="7"/>
  <c r="Y23" i="7" s="1"/>
  <c r="W24" i="7"/>
  <c r="Y24" i="7" s="1"/>
  <c r="W25" i="7"/>
  <c r="Y25" i="7"/>
  <c r="W26" i="7"/>
  <c r="Y26" i="7"/>
  <c r="W27" i="7"/>
  <c r="Y27" i="7"/>
  <c r="W28" i="7"/>
  <c r="Y28" i="7"/>
  <c r="W29" i="7"/>
  <c r="Y29" i="7"/>
  <c r="W30" i="7"/>
  <c r="Y30" i="7"/>
  <c r="W31" i="7"/>
  <c r="Y31" i="7"/>
  <c r="W32" i="7"/>
  <c r="Y32" i="7"/>
  <c r="W33" i="7"/>
  <c r="Y33" i="7"/>
  <c r="W34" i="7"/>
  <c r="Y34" i="7"/>
  <c r="W35" i="7"/>
  <c r="Y35" i="7"/>
  <c r="W36" i="7"/>
  <c r="Y36" i="7"/>
  <c r="W37" i="7"/>
  <c r="Y37" i="7"/>
  <c r="W38" i="7"/>
  <c r="Y38" i="7"/>
  <c r="W39" i="7"/>
  <c r="Y39" i="7"/>
  <c r="W40" i="7"/>
  <c r="Y40" i="7"/>
  <c r="W41" i="7"/>
  <c r="Y41" i="7"/>
  <c r="W42" i="7"/>
  <c r="Y42" i="7"/>
  <c r="W43" i="7"/>
  <c r="Y43" i="7"/>
  <c r="W44" i="7"/>
  <c r="Y44" i="7"/>
  <c r="W45" i="7"/>
  <c r="Y45" i="7"/>
  <c r="S17" i="7"/>
  <c r="U17" i="7" s="1"/>
  <c r="S18" i="7"/>
  <c r="U18" i="7" s="1"/>
  <c r="S19" i="7"/>
  <c r="U19" i="7" s="1"/>
  <c r="S20" i="7"/>
  <c r="U20" i="7" s="1"/>
  <c r="S21" i="7"/>
  <c r="U21" i="7" s="1"/>
  <c r="S22" i="7"/>
  <c r="U22" i="7" s="1"/>
  <c r="S23" i="7"/>
  <c r="U23" i="7" s="1"/>
  <c r="S24" i="7"/>
  <c r="U24" i="7" s="1"/>
  <c r="S25" i="7"/>
  <c r="S26" i="7"/>
  <c r="S27" i="7"/>
  <c r="S28" i="7"/>
  <c r="S29" i="7"/>
  <c r="S30" i="7"/>
  <c r="S31" i="7"/>
  <c r="S32" i="7"/>
  <c r="S33" i="7"/>
  <c r="S34" i="7"/>
  <c r="S35" i="7"/>
  <c r="S36" i="7"/>
  <c r="S37" i="7"/>
  <c r="S38" i="7"/>
  <c r="S39" i="7"/>
  <c r="S40" i="7"/>
  <c r="S41" i="7"/>
  <c r="S42" i="7"/>
  <c r="S43" i="7"/>
  <c r="S44" i="7"/>
  <c r="S45" i="7"/>
  <c r="S16" i="7"/>
  <c r="O17" i="7"/>
  <c r="Q17" i="7" s="1"/>
  <c r="O18" i="7"/>
  <c r="Q18" i="7" s="1"/>
  <c r="O19" i="7"/>
  <c r="Q19" i="7" s="1"/>
  <c r="O20" i="7"/>
  <c r="Q20" i="7" s="1"/>
  <c r="O21" i="7"/>
  <c r="Q21" i="7" s="1"/>
  <c r="O22" i="7"/>
  <c r="Q22" i="7" s="1"/>
  <c r="O23" i="7"/>
  <c r="Q23" i="7" s="1"/>
  <c r="O24" i="7"/>
  <c r="Q24" i="7" s="1"/>
  <c r="O25" i="7"/>
  <c r="O26" i="7"/>
  <c r="O27" i="7"/>
  <c r="O28" i="7"/>
  <c r="O29" i="7"/>
  <c r="O30" i="7"/>
  <c r="O31" i="7"/>
  <c r="O32" i="7"/>
  <c r="O33" i="7"/>
  <c r="O34" i="7"/>
  <c r="O35" i="7"/>
  <c r="O36" i="7"/>
  <c r="O37" i="7"/>
  <c r="O38" i="7"/>
  <c r="O39" i="7"/>
  <c r="O40" i="7"/>
  <c r="O41" i="7"/>
  <c r="O42" i="7"/>
  <c r="O43" i="7"/>
  <c r="O44" i="7"/>
  <c r="O45" i="7"/>
  <c r="O16" i="7"/>
  <c r="Q16" i="7" s="1"/>
  <c r="J17" i="7"/>
  <c r="L17" i="7" s="1"/>
  <c r="J18" i="7"/>
  <c r="L18" i="7" s="1"/>
  <c r="J19" i="7"/>
  <c r="L19" i="7" s="1"/>
  <c r="J20" i="7"/>
  <c r="J21" i="7"/>
  <c r="L21" i="7" s="1"/>
  <c r="J22" i="7"/>
  <c r="L22" i="7" s="1"/>
  <c r="J23" i="7"/>
  <c r="L23" i="7" s="1"/>
  <c r="J24" i="7"/>
  <c r="L24" i="7" s="1"/>
  <c r="J25" i="7"/>
  <c r="J26" i="7"/>
  <c r="J27" i="7"/>
  <c r="J28" i="7"/>
  <c r="J29" i="7"/>
  <c r="J30" i="7"/>
  <c r="J31" i="7"/>
  <c r="J32" i="7"/>
  <c r="J33" i="7"/>
  <c r="J34" i="7"/>
  <c r="J35" i="7"/>
  <c r="J36" i="7"/>
  <c r="J37" i="7"/>
  <c r="J38" i="7"/>
  <c r="J39" i="7"/>
  <c r="J40" i="7"/>
  <c r="J41" i="7"/>
  <c r="J42" i="7"/>
  <c r="J43" i="7"/>
  <c r="J44" i="7"/>
  <c r="J45" i="7"/>
  <c r="J16" i="7"/>
  <c r="L16" i="7" s="1"/>
  <c r="E17" i="7"/>
  <c r="G17" i="7" s="1"/>
  <c r="G18" i="7"/>
  <c r="E19" i="7"/>
  <c r="G19" i="7" s="1"/>
  <c r="E20" i="7"/>
  <c r="G20" i="7" s="1"/>
  <c r="E21" i="7"/>
  <c r="G21" i="7" s="1"/>
  <c r="E22" i="7"/>
  <c r="G22" i="7" s="1"/>
  <c r="E23" i="7"/>
  <c r="G23" i="7" s="1"/>
  <c r="E24" i="7"/>
  <c r="G24" i="7" s="1"/>
  <c r="E25" i="7"/>
  <c r="G25" i="7"/>
  <c r="E26" i="7"/>
  <c r="E27" i="7"/>
  <c r="E28" i="7"/>
  <c r="E29" i="7"/>
  <c r="E30" i="7"/>
  <c r="E31" i="7"/>
  <c r="E32" i="7"/>
  <c r="E33" i="7"/>
  <c r="E34" i="7"/>
  <c r="E35" i="7"/>
  <c r="E36" i="7"/>
  <c r="E37" i="7"/>
  <c r="E38" i="7"/>
  <c r="E39" i="7"/>
  <c r="E40" i="7"/>
  <c r="E41" i="7"/>
  <c r="E42" i="7"/>
  <c r="E43" i="7"/>
  <c r="E44" i="7"/>
  <c r="E45" i="7"/>
  <c r="E16" i="7"/>
  <c r="G16" i="7" s="1"/>
  <c r="G26" i="7"/>
  <c r="G27" i="7"/>
  <c r="G28" i="7"/>
  <c r="G29" i="7"/>
  <c r="G30" i="7"/>
  <c r="G31" i="7"/>
  <c r="G32" i="7"/>
  <c r="G33" i="7"/>
  <c r="G34" i="7"/>
  <c r="G35" i="7"/>
  <c r="G36" i="7"/>
  <c r="G37" i="7"/>
  <c r="G38" i="7"/>
  <c r="G39" i="7"/>
  <c r="G40" i="7"/>
  <c r="G41" i="7"/>
  <c r="G42" i="7"/>
  <c r="G43" i="7"/>
  <c r="G44" i="7"/>
  <c r="G45" i="7"/>
  <c r="D21" i="8"/>
  <c r="U25" i="7"/>
  <c r="U26" i="7"/>
  <c r="U27" i="7"/>
  <c r="U28" i="7"/>
  <c r="U29" i="7"/>
  <c r="U30" i="7"/>
  <c r="U31" i="7"/>
  <c r="U32" i="7"/>
  <c r="U33" i="7"/>
  <c r="U34" i="7"/>
  <c r="U35" i="7"/>
  <c r="U36" i="7"/>
  <c r="U37" i="7"/>
  <c r="U38" i="7"/>
  <c r="U39" i="7"/>
  <c r="U40" i="7"/>
  <c r="U41" i="7"/>
  <c r="U42" i="7"/>
  <c r="U43" i="7"/>
  <c r="U44" i="7"/>
  <c r="U45" i="7"/>
  <c r="U16" i="7"/>
  <c r="Q25" i="7"/>
  <c r="Q26" i="7"/>
  <c r="Q27" i="7"/>
  <c r="Q28" i="7"/>
  <c r="Q29" i="7"/>
  <c r="Q30" i="7"/>
  <c r="Q31" i="7"/>
  <c r="Q32" i="7"/>
  <c r="Q33" i="7"/>
  <c r="Q34" i="7"/>
  <c r="Q35" i="7"/>
  <c r="Q36" i="7"/>
  <c r="Q37" i="7"/>
  <c r="Q38" i="7"/>
  <c r="Q39" i="7"/>
  <c r="Q40" i="7"/>
  <c r="Q41" i="7"/>
  <c r="Q42" i="7"/>
  <c r="Q43" i="7"/>
  <c r="Q44" i="7"/>
  <c r="Q45" i="7"/>
  <c r="L25" i="7"/>
  <c r="L26" i="7"/>
  <c r="L27" i="7"/>
  <c r="L28" i="7"/>
  <c r="L29" i="7"/>
  <c r="L30" i="7"/>
  <c r="L31" i="7"/>
  <c r="L32" i="7"/>
  <c r="L33" i="7"/>
  <c r="L34" i="7"/>
  <c r="L35" i="7"/>
  <c r="L36" i="7"/>
  <c r="L37" i="7"/>
  <c r="L38" i="7"/>
  <c r="L39" i="7"/>
  <c r="L40" i="7"/>
  <c r="L41" i="7"/>
  <c r="L42" i="7"/>
  <c r="L43" i="7"/>
  <c r="L44" i="7"/>
  <c r="L45" i="7"/>
  <c r="L20" i="7"/>
  <c r="G46" i="7"/>
  <c r="D72" i="6"/>
  <c r="B72" i="6"/>
  <c r="D24" i="6"/>
  <c r="D36" i="6"/>
  <c r="E36" i="6" s="1"/>
  <c r="D48" i="6"/>
  <c r="D60" i="6"/>
  <c r="D15" i="6"/>
  <c r="B60" i="6"/>
  <c r="B48" i="6"/>
  <c r="B36" i="6"/>
  <c r="B24" i="6"/>
  <c r="D16" i="6" l="1"/>
  <c r="Q46" i="7"/>
  <c r="L46" i="7"/>
  <c r="D22" i="8" s="1"/>
  <c r="D20" i="8" s="1"/>
  <c r="E11" i="7" s="1"/>
  <c r="C35" i="1"/>
  <c r="U46" i="7"/>
  <c r="Y46" i="7"/>
  <c r="D36" i="1"/>
  <c r="C36" i="1" l="1"/>
  <c r="D28" i="8" s="1"/>
  <c r="B5" i="8"/>
  <c r="B4" i="8" s="1"/>
  <c r="D14" i="6" s="1"/>
  <c r="D6" i="5" s="1"/>
  <c r="D13" i="6"/>
  <c r="D5" i="5" s="1"/>
  <c r="D38" i="8"/>
  <c r="G38" i="8"/>
  <c r="F38" i="8"/>
  <c r="E10" i="7"/>
  <c r="B18" i="8" s="1"/>
  <c r="D17" i="8"/>
  <c r="D18" i="8" s="1"/>
  <c r="C31" i="8" l="1"/>
  <c r="C27" i="8"/>
  <c r="C32" i="8"/>
  <c r="C28" i="8"/>
  <c r="C34" i="8"/>
  <c r="C30" i="8"/>
  <c r="B17" i="8"/>
  <c r="B16" i="8" s="1"/>
  <c r="H38" i="8" l="1"/>
  <c r="E9" i="7"/>
  <c r="D7" i="5" s="1"/>
  <c r="D31" i="8"/>
  <c r="E31" i="8" s="1"/>
  <c r="D30" i="8"/>
  <c r="D29" i="8"/>
  <c r="E38" i="8" l="1"/>
  <c r="E30" i="8"/>
  <c r="E29" i="8" s="1"/>
  <c r="J10" i="1" s="1"/>
  <c r="D8" i="5" s="1"/>
  <c r="F31" i="8"/>
  <c r="F30" i="8" s="1"/>
  <c r="F29" i="8" s="1"/>
  <c r="P10" i="1" s="1"/>
  <c r="F34" i="8" l="1"/>
  <c r="E34" i="8" s="1"/>
  <c r="D34" i="8" s="1"/>
  <c r="J11" i="1" l="1"/>
  <c r="D9" i="5" s="1"/>
  <c r="E35" i="8"/>
  <c r="D35" i="8" s="1"/>
  <c r="P11" i="1" s="1"/>
</calcChain>
</file>

<file path=xl/sharedStrings.xml><?xml version="1.0" encoding="utf-8"?>
<sst xmlns="http://schemas.openxmlformats.org/spreadsheetml/2006/main" count="840" uniqueCount="213">
  <si>
    <t>Recinto evaluado</t>
  </si>
  <si>
    <t>Recinto colindante 1</t>
  </si>
  <si>
    <t>Indicador / parámetro resultante</t>
  </si>
  <si>
    <t>Resultados - Acústica</t>
  </si>
  <si>
    <t xml:space="preserve">Aislamiento acústico [dB(A)] entre recintos y Nivel de Presión Sonora [dB] de Impacto Normalizado </t>
  </si>
  <si>
    <t>Tiempo de reverberación [segundos]</t>
  </si>
  <si>
    <t>Nivel de Cumplimiento</t>
  </si>
  <si>
    <t>Dónde:</t>
  </si>
  <si>
    <t>Si : Área del elemento constructivo i (m2)</t>
  </si>
  <si>
    <t>Ri : Aislamiento acústico específico del elemento constructivo de área Si (dB)</t>
  </si>
  <si>
    <t>Proyecto:</t>
  </si>
  <si>
    <t>Código:</t>
  </si>
  <si>
    <t xml:space="preserve">1) Mapa de ruido </t>
  </si>
  <si>
    <t>2) Por zonas de tipo de uso de suelo</t>
  </si>
  <si>
    <t>2) Educación</t>
  </si>
  <si>
    <t xml:space="preserve">Método para obtener el Nivel Equivalente Diurno (NED) </t>
  </si>
  <si>
    <t>3) Por capacidad de vías vehiculares</t>
  </si>
  <si>
    <t>3) Salud</t>
  </si>
  <si>
    <t>Nivel Equivalente Diurno (NED) obtenido</t>
  </si>
  <si>
    <t>dBA</t>
  </si>
  <si>
    <t>4) Por medición y proyección</t>
  </si>
  <si>
    <t>4) Seguridad</t>
  </si>
  <si>
    <t>dB</t>
  </si>
  <si>
    <t>Nombre fachada</t>
  </si>
  <si>
    <t>Superficie Elemento 1  Describir:</t>
  </si>
  <si>
    <t>Hormigón armado 15cm + EPS 2cm</t>
  </si>
  <si>
    <t>Superficie Elemento 2  Describir:</t>
  </si>
  <si>
    <t>DVH marco de Aluminio</t>
  </si>
  <si>
    <t>m²</t>
  </si>
  <si>
    <t>Superficie Elemento 3  Describir:</t>
  </si>
  <si>
    <t>Tabiqueria de madera</t>
  </si>
  <si>
    <t>Aislamiento acústico específico del Elemento 2</t>
  </si>
  <si>
    <t>Aislamiento acústico específico del Elemento 3</t>
  </si>
  <si>
    <t>N/A</t>
  </si>
  <si>
    <t>Nivel Logrado</t>
  </si>
  <si>
    <t>Aislamiento requerido</t>
  </si>
  <si>
    <t>Peor Aislamiento Logrado en fachada expuesta a vias vehiculares</t>
  </si>
  <si>
    <t>Cumple Requerimiento obligatorio</t>
  </si>
  <si>
    <t>Aislamiento acústico [dB(A)] de fachada</t>
  </si>
  <si>
    <t>ARQ.CAI.4.1.1</t>
  </si>
  <si>
    <t>ARQ.CAI.4.1.2</t>
  </si>
  <si>
    <t>R 4</t>
  </si>
  <si>
    <t>Requerimiento al cual aplica</t>
  </si>
  <si>
    <t>Recinto superior</t>
  </si>
  <si>
    <t>Equipamiento</t>
  </si>
  <si>
    <t>Área común</t>
  </si>
  <si>
    <t>Laboral</t>
  </si>
  <si>
    <t>Docente</t>
  </si>
  <si>
    <t>Salud</t>
  </si>
  <si>
    <t>L`n,W  [dB]</t>
  </si>
  <si>
    <t>dB(A)</t>
  </si>
  <si>
    <t>Nivel de Presión Sonora de Impacto Normalizado (L`n,W) losa superior</t>
  </si>
  <si>
    <t>Nivel de Presión Sonora de Impacto Normalizado (L`n,W) losa inferior</t>
  </si>
  <si>
    <t xml:space="preserve">Nivel de Presión Sonora de Impacto Normalizado (L`n,W) </t>
  </si>
  <si>
    <t>General:</t>
  </si>
  <si>
    <t>Nivel de cumplimiento:</t>
  </si>
  <si>
    <t>ARQ. CAI 4.1.2</t>
  </si>
  <si>
    <t>ARQ. CAI 4R y 4.1.1</t>
  </si>
  <si>
    <r>
      <t>El aislamiento acústico de un muro con áreas de distintos materiales (R</t>
    </r>
    <r>
      <rPr>
        <i/>
        <vertAlign val="subscript"/>
        <sz val="8"/>
        <color theme="1" tint="0.14996795556505021"/>
        <rFont val="Calibri"/>
        <family val="2"/>
        <scheme val="minor"/>
      </rPr>
      <t>G</t>
    </r>
    <r>
      <rPr>
        <i/>
        <sz val="8"/>
        <color theme="1" tint="0.14999847407452621"/>
        <rFont val="Calibri"/>
        <family val="2"/>
        <scheme val="minor"/>
      </rPr>
      <t>), por ejemplo un muro de 10m</t>
    </r>
    <r>
      <rPr>
        <sz val="8"/>
        <color theme="1" tint="0.14999847407452621"/>
        <rFont val="Calibri"/>
        <family val="2"/>
        <scheme val="minor"/>
      </rPr>
      <t>² compuesto por 6m² de hormigon armado aislado térmicamente y 4m²</t>
    </r>
    <r>
      <rPr>
        <i/>
        <sz val="8"/>
        <color theme="1" tint="0.14999847407452621"/>
        <rFont val="Calibri"/>
        <family val="2"/>
        <scheme val="minor"/>
      </rPr>
      <t xml:space="preserve"> de ventana DVH con marco de AL se calcula según la siguiente ecuación:</t>
    </r>
  </si>
  <si>
    <t>Aislación acústica requerida:</t>
  </si>
  <si>
    <r>
      <rPr>
        <sz val="8"/>
        <color theme="1"/>
        <rFont val="Calibri"/>
        <family val="2"/>
        <scheme val="minor"/>
      </rPr>
      <t xml:space="preserve">Aislación separación </t>
    </r>
    <r>
      <rPr>
        <sz val="10"/>
        <color theme="1"/>
        <rFont val="Calibri"/>
        <family val="2"/>
        <scheme val="minor"/>
      </rPr>
      <t>dB(A)</t>
    </r>
  </si>
  <si>
    <t>1) Oficinas y servicios</t>
  </si>
  <si>
    <t>Destino:</t>
  </si>
  <si>
    <t>Identificación del proyecto:</t>
  </si>
  <si>
    <t xml:space="preserve">Resultados: </t>
  </si>
  <si>
    <t>requerimiento  L`n,W educación y salud</t>
  </si>
  <si>
    <r>
      <rPr>
        <sz val="8"/>
        <color theme="1"/>
        <rFont val="Calibri"/>
        <family val="2"/>
        <scheme val="minor"/>
      </rPr>
      <t xml:space="preserve">Aislamiento requerido </t>
    </r>
    <r>
      <rPr>
        <sz val="10"/>
        <color theme="1"/>
        <rFont val="Calibri"/>
        <family val="2"/>
        <scheme val="minor"/>
      </rPr>
      <t>dB(A)</t>
    </r>
  </si>
  <si>
    <r>
      <rPr>
        <sz val="8"/>
        <color theme="1"/>
        <rFont val="Calibri"/>
        <family val="2"/>
        <scheme val="minor"/>
      </rPr>
      <t>Aislamiento requerido</t>
    </r>
    <r>
      <rPr>
        <sz val="10"/>
        <color theme="1"/>
        <rFont val="Calibri"/>
        <family val="2"/>
        <scheme val="minor"/>
      </rPr>
      <t xml:space="preserve"> dB(A)</t>
    </r>
  </si>
  <si>
    <t>Recinto colindante 2</t>
  </si>
  <si>
    <t>Recinto colindante 3</t>
  </si>
  <si>
    <t>Uso recinto superior</t>
  </si>
  <si>
    <t>Uso recinto inferior</t>
  </si>
  <si>
    <t>Uso recinto colindante 1</t>
  </si>
  <si>
    <t>Uso recinto colindante 2</t>
  </si>
  <si>
    <t>Uso recinto colindante 3</t>
  </si>
  <si>
    <t>Oficina director</t>
  </si>
  <si>
    <t>Oficina administración</t>
  </si>
  <si>
    <t>Aula  parbulos</t>
  </si>
  <si>
    <t>Aula ed básica 1</t>
  </si>
  <si>
    <t>Aula ed básica 2</t>
  </si>
  <si>
    <t>Aula ed básica 3</t>
  </si>
  <si>
    <t>Aula ed media 1</t>
  </si>
  <si>
    <t>Aula ed media 2</t>
  </si>
  <si>
    <t>Aula ed media 3</t>
  </si>
  <si>
    <t>Cámara Gessell</t>
  </si>
  <si>
    <t>Oficina de planta abierta</t>
  </si>
  <si>
    <t xml:space="preserve">Sala de audiencia </t>
  </si>
  <si>
    <t>Aula</t>
  </si>
  <si>
    <t>Sala de clase</t>
  </si>
  <si>
    <t>Uso o tipología del recinto</t>
  </si>
  <si>
    <t xml:space="preserve">Auditorio </t>
  </si>
  <si>
    <t>Nivel de cumplimiento Inteligibilidad de la palabra</t>
  </si>
  <si>
    <t>500 Hz</t>
  </si>
  <si>
    <t>1000 Hz</t>
  </si>
  <si>
    <t>2000 Hz</t>
  </si>
  <si>
    <t>Inteligibilidad de la palabra (STI)</t>
  </si>
  <si>
    <t xml:space="preserve">Inteligibilidad </t>
  </si>
  <si>
    <t>Reverberación:</t>
  </si>
  <si>
    <t>ARQ. CAI 4.2</t>
  </si>
  <si>
    <t>ARQ.CAI 4.2</t>
  </si>
  <si>
    <t>Tipos de recinto:</t>
  </si>
  <si>
    <t>La presente hoja puede ser utilizada para evaluar el nivel de cumplimiento del requerimiento voluntarios ARQ. CAI 4.1.2  aislamiento acústico [dB(A)] entre recintos de la Certificación Edificio Sustentable®. La metodología de evaluación está descrita en el  "Manual de Evaluación y Calificación" versión 1 de la Certificación Edificio Sustentable.</t>
  </si>
  <si>
    <r>
      <t xml:space="preserve">Diferencia </t>
    </r>
    <r>
      <rPr>
        <sz val="10"/>
        <color theme="1"/>
        <rFont val="Calibri"/>
        <family val="2"/>
        <scheme val="minor"/>
      </rPr>
      <t>dB(A)</t>
    </r>
  </si>
  <si>
    <t>destino</t>
  </si>
  <si>
    <t>Nombre del proyecto:</t>
  </si>
  <si>
    <t>Caracterización de los recintos y sus divisiones interiores</t>
  </si>
  <si>
    <t>Caracterización de Proyecto:</t>
  </si>
  <si>
    <t>grados</t>
  </si>
  <si>
    <t>Resultado Aislación acústica Muro 1:</t>
  </si>
  <si>
    <t>Resultado Aislación acústica Muro 2:</t>
  </si>
  <si>
    <t>Resultado Aislación acústica Muro 3:</t>
  </si>
  <si>
    <t>Resultado Aislación acústica  Muro 4:</t>
  </si>
  <si>
    <t>Resultado Aislación acústica Muro 5:</t>
  </si>
  <si>
    <t>Biblioteca</t>
  </si>
  <si>
    <t/>
  </si>
  <si>
    <t>Escuela Próceres</t>
  </si>
  <si>
    <t>Fachada de tres elementos</t>
  </si>
  <si>
    <t>Fachada de dos elementos Norte</t>
  </si>
  <si>
    <t>Caracterización del Muro 1:</t>
  </si>
  <si>
    <t>Caracterización del Muro 2:</t>
  </si>
  <si>
    <t>Caracterización del Muro 3:</t>
  </si>
  <si>
    <t>Caracterización del Muro 4:</t>
  </si>
  <si>
    <t>Caracterización del Muro 5:</t>
  </si>
  <si>
    <t>Ángulo la fachada con respecto a la vía vehicular:</t>
  </si>
  <si>
    <t>Peor diferencia entre aislación requerida y utilizada en la separación con recinto superior y mayor L`n,W</t>
  </si>
  <si>
    <t>Peor diferencia entre aislación requerida y utilizada en la separación con recinto inferior y mayor L`n,W</t>
  </si>
  <si>
    <t>Peor diferencia entre aislación requerida y utilizada del Muro o tabique colindante 1</t>
  </si>
  <si>
    <t>Peor diferencia entre aislación requerida y utilizada del Muro o tabique colindante 2</t>
  </si>
  <si>
    <t>Peor diferencia entre aislación requerida con la utilizada del Muro o tabique colindante 3</t>
  </si>
  <si>
    <t>La presente hoja puede ser utilizada para calcular el aislamiento acústico (dB) de muros compuestos por hasta 3 tipos de superficie y el nivel de cumplimiento del requerimiento obligatorio "ARQ.CAI 4R" y el requerimiento voluntario "ARQ.CAI 4.1.1" de la Certificación Edificio Sustentable®. La metodología de cálculo está descrita en el "Apéndice 7 : Aislación acústica"  del "Manual de Evaluación y Calificación" versión 1 de la Certificación Edificio Sustentable.</t>
  </si>
  <si>
    <t>Nivel de cumplimiento ARQ. CAI 4.1.2</t>
  </si>
  <si>
    <t>Nombre de los recintos regularmente ocupados</t>
  </si>
  <si>
    <t>Uso del recinto</t>
  </si>
  <si>
    <t>Recinto inferior</t>
  </si>
  <si>
    <t>Diferencia entre aislación utilizada y requerida con peor resultado</t>
  </si>
  <si>
    <t>Aislamiento acústico específico del Elemento 1</t>
  </si>
  <si>
    <t>vidrio ordinario</t>
  </si>
  <si>
    <t>A</t>
  </si>
  <si>
    <t xml:space="preserve">Nombre recinto </t>
  </si>
  <si>
    <r>
      <t>superficie [m</t>
    </r>
    <r>
      <rPr>
        <vertAlign val="superscript"/>
        <sz val="8"/>
        <color theme="1"/>
        <rFont val="Calibri"/>
        <family val="2"/>
        <scheme val="minor"/>
      </rPr>
      <t>2</t>
    </r>
    <r>
      <rPr>
        <sz val="8"/>
        <color theme="1"/>
        <rFont val="Calibri"/>
        <family val="2"/>
        <scheme val="minor"/>
      </rPr>
      <t>]</t>
    </r>
  </si>
  <si>
    <t>Coeficientes de absorción</t>
  </si>
  <si>
    <r>
      <t>Volumen recinto  [m</t>
    </r>
    <r>
      <rPr>
        <sz val="8"/>
        <color theme="1"/>
        <rFont val="Arial"/>
        <family val="2"/>
      </rPr>
      <t>³</t>
    </r>
    <r>
      <rPr>
        <sz val="8"/>
        <color theme="1"/>
        <rFont val="Calibri"/>
        <family val="2"/>
        <scheme val="minor"/>
      </rPr>
      <t>]</t>
    </r>
  </si>
  <si>
    <t>Descripción del material</t>
  </si>
  <si>
    <t>bloque de hormigón poroso</t>
  </si>
  <si>
    <t>Alfombra pelo 1,13kg, de espuma de goma</t>
  </si>
  <si>
    <t>Paneles de yeso 12,7mm</t>
  </si>
  <si>
    <t>Nivel de cumplimiento tiempo de reverberación (TR)</t>
  </si>
  <si>
    <t>Cumplimiento TR del recinto</t>
  </si>
  <si>
    <t>Caracterización superficies interiores del recinto</t>
  </si>
  <si>
    <t>STI de referencia</t>
  </si>
  <si>
    <t xml:space="preserve">Cumplimiento STI del recinto </t>
  </si>
  <si>
    <t>Inteligibilidad de la palabra (STI) a 500 Hz</t>
  </si>
  <si>
    <t>Inteligibilidad de la palabra (STI) a 1.000 Hz</t>
  </si>
  <si>
    <t>Inteligibilidad de la palabra (STI) a 2.000 Hz</t>
  </si>
  <si>
    <t>Caracterización recinto 1</t>
  </si>
  <si>
    <t>Caracterización recintos:</t>
  </si>
  <si>
    <t>Inteligibilidad de la palabra:</t>
  </si>
  <si>
    <t>Caracterización recinto 2</t>
  </si>
  <si>
    <t>Caracterización recinto 3</t>
  </si>
  <si>
    <t>Salas tipo nivel medio</t>
  </si>
  <si>
    <t xml:space="preserve">La presente hoja puede ser utilizada para evaluar el nivel de cumplimiento de la opción 1 del requerimiento voluntario ARQ. CAI 4.2 Acondicionamiento acústico de salas de clases, bibliotecas, auditorios, salas de audiencia, cámaras de Gesell, salas de espera de establecimientos de salud y oficinas de planta abierta de la Certificación Edificio Sustentable®. La metodología de evaluación está descrita en el  "Manual de Evaluación y Calificación" versión 1 de la Certificación Edificio Sustentable.
</t>
  </si>
  <si>
    <t>TR de referencia [s]</t>
  </si>
  <si>
    <t>Tiempo [s] de reverberación (TR) del recinto en cada frecuencia</t>
  </si>
  <si>
    <t>Cumplimiento del recinto 1</t>
  </si>
  <si>
    <t>Herramenta de acondicionamiento acústico versión 1.2</t>
  </si>
  <si>
    <t>Cumplimiento del recinto 2</t>
  </si>
  <si>
    <t xml:space="preserve">recintos </t>
  </si>
  <si>
    <t>no cumplen</t>
  </si>
  <si>
    <t>cumplen</t>
  </si>
  <si>
    <t>sin info STI</t>
  </si>
  <si>
    <t>Cumplimiento del recinto 3</t>
  </si>
  <si>
    <t>Caracterización recinto 4</t>
  </si>
  <si>
    <t>Cumplimiento del recinto 4</t>
  </si>
  <si>
    <t>Caracterización recinto 5</t>
  </si>
  <si>
    <t>Cumplimiento del recinto 5</t>
  </si>
  <si>
    <t>Caracterización recinto 6</t>
  </si>
  <si>
    <t>Cumplimiento del recinto 6</t>
  </si>
  <si>
    <t>Caracterización recinto 7</t>
  </si>
  <si>
    <t>Cumplimiento del recinto 7</t>
  </si>
  <si>
    <t>Caracterización recinto 8</t>
  </si>
  <si>
    <t>Cumplimiento del recinto 8</t>
  </si>
  <si>
    <t>Caracterización recinto 9</t>
  </si>
  <si>
    <t>Cumplimiento del recinto 9</t>
  </si>
  <si>
    <t>Caracterización recinto 10</t>
  </si>
  <si>
    <t>Cumplimiento del recinto 10</t>
  </si>
  <si>
    <t>Caracterización recinto 11</t>
  </si>
  <si>
    <t>Cumplimiento del recinto 11</t>
  </si>
  <si>
    <t>Caracterización recinto 12</t>
  </si>
  <si>
    <t>Cumplimiento del recinto 12</t>
  </si>
  <si>
    <t>Caracterización recinto 13</t>
  </si>
  <si>
    <t>Cumplimiento del recinto 13</t>
  </si>
  <si>
    <t>Caracterización recinto 14</t>
  </si>
  <si>
    <t>Cumplimiento del recinto 14</t>
  </si>
  <si>
    <t>Caracterización recinto 15</t>
  </si>
  <si>
    <t>Cumplimiento del recinto 15</t>
  </si>
  <si>
    <t>Caracterización recinto 16</t>
  </si>
  <si>
    <t>Cumplimiento del recinto 16</t>
  </si>
  <si>
    <t>Caracterización recinto 17</t>
  </si>
  <si>
    <t>Cumplimiento del recinto 17</t>
  </si>
  <si>
    <t>Caracterización recinto 18</t>
  </si>
  <si>
    <t>Cumplimiento del recinto 18</t>
  </si>
  <si>
    <t>Caracterización recinto 19</t>
  </si>
  <si>
    <t>Cumplimiento del recinto 19</t>
  </si>
  <si>
    <t>Caracterización recinto 20</t>
  </si>
  <si>
    <t>Cumplimiento del recinto 20</t>
  </si>
  <si>
    <t>no aplica</t>
  </si>
  <si>
    <t>Parámetros para determinar el TR:</t>
  </si>
  <si>
    <t>Sala de espera</t>
  </si>
  <si>
    <t>Ejemplo de recinto que cumple con los requerimiento evaluados en la presente hoja:</t>
  </si>
  <si>
    <t>Ladrillo sin esmaltar, pintado</t>
  </si>
  <si>
    <t>Tableros de madera contrachapada e 10mm</t>
  </si>
  <si>
    <t>Caracterización recinto n</t>
  </si>
  <si>
    <t>Cumplimiento del recinto n</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</si>
</sst>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 #,##0.00_-;_-* &quot;-&quot;??_-;_-@_-"/>
    <numFmt numFmtId="164" formatCode="_-* #,##0_-;\-* #,##0_-;_-* &quot;-&quot;??_-;_-@_-"/>
    <numFmt numFmtId="165" formatCode="_-* #,##0.0_-;\-* #,##0.0_-;_-* &quot;-&quot;??_-;_-@_-"/>
    <numFmt numFmtId="166" formatCode="_-* #,##0.0_-;\-* #,##0.0_-;_-* &quot;-&quot;?_-;_-@_-"/>
  </numFmts>
  <fonts count="33"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sz val="10"/>
      <name val="Arial"/>
      <family val="2"/>
    </font>
    <font>
      <b/>
      <sz val="10"/>
      <color theme="1"/>
      <name val="Calibri"/>
      <family val="2"/>
      <scheme val="minor"/>
    </font>
    <font>
      <i/>
      <sz val="11"/>
      <color rgb="FF7F7F7F"/>
      <name val="Calibri"/>
      <family val="2"/>
      <scheme val="minor"/>
    </font>
    <font>
      <sz val="10"/>
      <color theme="1"/>
      <name val="Arial"/>
      <family val="2"/>
    </font>
    <font>
      <sz val="11"/>
      <color theme="1"/>
      <name val="Arial"/>
      <family val="2"/>
    </font>
    <font>
      <sz val="10"/>
      <color theme="1"/>
      <name val="Calibri"/>
      <family val="2"/>
      <scheme val="minor"/>
    </font>
    <font>
      <b/>
      <sz val="12"/>
      <color theme="1"/>
      <name val="Calibri"/>
      <family val="2"/>
      <scheme val="minor"/>
    </font>
    <font>
      <i/>
      <sz val="8"/>
      <color theme="1" tint="0.14999847407452621"/>
      <name val="Calibri"/>
      <family val="2"/>
      <scheme val="minor"/>
    </font>
    <font>
      <i/>
      <vertAlign val="subscript"/>
      <sz val="8"/>
      <color theme="1" tint="0.14996795556505021"/>
      <name val="Calibri"/>
      <family val="2"/>
      <scheme val="minor"/>
    </font>
    <font>
      <sz val="8"/>
      <color theme="1" tint="0.14999847407452621"/>
      <name val="Calibri"/>
      <family val="2"/>
      <scheme val="minor"/>
    </font>
    <font>
      <b/>
      <sz val="10"/>
      <name val="Calibri"/>
      <family val="2"/>
      <scheme val="minor"/>
    </font>
    <font>
      <b/>
      <sz val="14"/>
      <color theme="1"/>
      <name val="Calibri"/>
      <family val="2"/>
      <scheme val="minor"/>
    </font>
    <font>
      <b/>
      <sz val="12"/>
      <name val="Calibri"/>
      <family val="2"/>
      <scheme val="minor"/>
    </font>
    <font>
      <sz val="8"/>
      <color theme="1"/>
      <name val="Calibri"/>
      <family val="2"/>
      <scheme val="minor"/>
    </font>
    <font>
      <sz val="9"/>
      <color theme="1"/>
      <name val="Calibri"/>
      <family val="2"/>
      <scheme val="minor"/>
    </font>
    <font>
      <sz val="12"/>
      <color theme="1"/>
      <name val="Calibri"/>
      <family val="2"/>
      <scheme val="minor"/>
    </font>
    <font>
      <sz val="10"/>
      <color rgb="FFFF0000"/>
      <name val="Calibri"/>
      <family val="2"/>
      <scheme val="minor"/>
    </font>
    <font>
      <sz val="10"/>
      <name val="Calibri"/>
      <family val="2"/>
      <scheme val="minor"/>
    </font>
    <font>
      <b/>
      <sz val="22"/>
      <color theme="1"/>
      <name val="Calibri"/>
      <family val="2"/>
      <scheme val="minor"/>
    </font>
    <font>
      <b/>
      <sz val="22"/>
      <color theme="0"/>
      <name val="Calibri"/>
      <family val="2"/>
      <scheme val="minor"/>
    </font>
    <font>
      <b/>
      <sz val="18"/>
      <color theme="0"/>
      <name val="Calibri"/>
      <family val="2"/>
      <scheme val="minor"/>
    </font>
    <font>
      <sz val="6"/>
      <color theme="1"/>
      <name val="Calibri"/>
      <family val="2"/>
      <scheme val="minor"/>
    </font>
    <font>
      <sz val="7"/>
      <color theme="1"/>
      <name val="Calibri"/>
      <family val="2"/>
      <scheme val="minor"/>
    </font>
    <font>
      <vertAlign val="superscript"/>
      <sz val="8"/>
      <color theme="1"/>
      <name val="Calibri"/>
      <family val="2"/>
      <scheme val="minor"/>
    </font>
    <font>
      <b/>
      <sz val="8"/>
      <color theme="1"/>
      <name val="Calibri"/>
      <family val="2"/>
      <scheme val="minor"/>
    </font>
    <font>
      <sz val="8"/>
      <color theme="1"/>
      <name val="Arial"/>
      <family val="2"/>
    </font>
    <font>
      <b/>
      <sz val="9"/>
      <color theme="1"/>
      <name val="Calibri"/>
      <family val="2"/>
      <scheme val="minor"/>
    </font>
    <font>
      <i/>
      <sz val="9"/>
      <color theme="1" tint="0.14999847407452621"/>
      <name val="Calibri"/>
      <family val="2"/>
      <scheme val="minor"/>
    </font>
    <font>
      <b/>
      <sz val="11"/>
      <name val="Calibri"/>
      <family val="2"/>
      <scheme val="minor"/>
    </font>
  </fonts>
  <fills count="9">
    <fill>
      <patternFill patternType="none"/>
    </fill>
    <fill>
      <patternFill patternType="gray125"/>
    </fill>
    <fill>
      <patternFill patternType="solid">
        <fgColor theme="0"/>
        <bgColor indexed="64"/>
      </patternFill>
    </fill>
    <fill>
      <patternFill patternType="solid">
        <fgColor theme="2" tint="-0.249977111117893"/>
        <bgColor indexed="64"/>
      </patternFill>
    </fill>
    <fill>
      <patternFill patternType="solid">
        <fgColor rgb="FF92D050"/>
        <bgColor indexed="64"/>
      </patternFill>
    </fill>
    <fill>
      <patternFill patternType="solid">
        <fgColor theme="1"/>
        <bgColor indexed="64"/>
      </patternFill>
    </fill>
    <fill>
      <patternFill patternType="solid">
        <fgColor rgb="FFFFFF99"/>
        <bgColor indexed="64"/>
      </patternFill>
    </fill>
    <fill>
      <patternFill patternType="solid">
        <fgColor rgb="FF6D6E71"/>
        <bgColor indexed="64"/>
      </patternFill>
    </fill>
    <fill>
      <patternFill patternType="solid">
        <fgColor theme="9" tint="0.39997558519241921"/>
        <bgColor indexed="64"/>
      </patternFill>
    </fill>
  </fills>
  <borders count="44">
    <border>
      <left/>
      <right/>
      <top/>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auto="1"/>
      </left>
      <right/>
      <top style="thin">
        <color auto="1"/>
      </top>
      <bottom style="thin">
        <color auto="1"/>
      </bottom>
      <diagonal/>
    </border>
    <border>
      <left/>
      <right style="thin">
        <color indexed="64"/>
      </right>
      <top style="medium">
        <color indexed="64"/>
      </top>
      <bottom style="medium">
        <color indexed="64"/>
      </bottom>
      <diagonal/>
    </border>
    <border>
      <left/>
      <right style="medium">
        <color indexed="64"/>
      </right>
      <top/>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thin">
        <color indexed="64"/>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right/>
      <top/>
      <bottom style="medium">
        <color indexed="64"/>
      </bottom>
      <diagonal/>
    </border>
    <border>
      <left style="thin">
        <color indexed="64"/>
      </left>
      <right style="thin">
        <color indexed="64"/>
      </right>
      <top/>
      <bottom style="thin">
        <color indexed="64"/>
      </bottom>
      <diagonal/>
    </border>
    <border>
      <left style="thin">
        <color indexed="64"/>
      </left>
      <right/>
      <top/>
      <bottom/>
      <diagonal/>
    </border>
    <border>
      <left/>
      <right/>
      <top style="thin">
        <color indexed="64"/>
      </top>
      <bottom/>
      <diagonal/>
    </border>
  </borders>
  <cellStyleXfs count="4">
    <xf numFmtId="0" fontId="0" fillId="0" borderId="0"/>
    <xf numFmtId="0" fontId="4" fillId="0" borderId="0">
      <alignment vertical="center"/>
    </xf>
    <xf numFmtId="43" fontId="1" fillId="0" borderId="0" applyFont="0" applyFill="0" applyBorder="0" applyAlignment="0" applyProtection="0"/>
    <xf numFmtId="0" fontId="6" fillId="0" borderId="0" applyNumberFormat="0" applyFill="0" applyBorder="0" applyAlignment="0" applyProtection="0"/>
  </cellStyleXfs>
  <cellXfs count="302">
    <xf numFmtId="0" fontId="0" fillId="0" borderId="0" xfId="0"/>
    <xf numFmtId="0" fontId="0" fillId="2" borderId="0" xfId="0" applyFill="1"/>
    <xf numFmtId="0" fontId="3" fillId="2" borderId="0" xfId="0" applyFont="1" applyFill="1"/>
    <xf numFmtId="0" fontId="5" fillId="2" borderId="0" xfId="0" applyFont="1" applyFill="1" applyAlignment="1">
      <alignment horizontal="left" vertical="center" wrapText="1"/>
    </xf>
    <xf numFmtId="0" fontId="2" fillId="2" borderId="0" xfId="0" applyFont="1" applyFill="1" applyAlignment="1">
      <alignment horizontal="left" vertical="center" wrapText="1"/>
    </xf>
    <xf numFmtId="0" fontId="7" fillId="2" borderId="0" xfId="0" applyFont="1" applyFill="1"/>
    <xf numFmtId="0" fontId="8" fillId="2" borderId="0" xfId="0" applyFont="1" applyFill="1"/>
    <xf numFmtId="0" fontId="9" fillId="2" borderId="0" xfId="0" applyFont="1" applyFill="1" applyAlignment="1">
      <alignment horizontal="center" vertical="center"/>
    </xf>
    <xf numFmtId="0" fontId="9" fillId="2" borderId="0" xfId="0" applyFont="1" applyFill="1" applyAlignment="1">
      <alignment horizontal="left" vertical="center"/>
    </xf>
    <xf numFmtId="0" fontId="9" fillId="2" borderId="0" xfId="0" applyFont="1" applyFill="1" applyAlignment="1">
      <alignment horizontal="left" vertical="center" wrapText="1"/>
    </xf>
    <xf numFmtId="0" fontId="0" fillId="2" borderId="35" xfId="0" applyFill="1" applyBorder="1"/>
    <xf numFmtId="0" fontId="0" fillId="2" borderId="0" xfId="0" applyFont="1" applyFill="1" applyAlignment="1"/>
    <xf numFmtId="0" fontId="11" fillId="2" borderId="0" xfId="3" applyFont="1" applyFill="1" applyBorder="1" applyAlignment="1">
      <alignment horizontal="justify" vertical="center"/>
    </xf>
    <xf numFmtId="0" fontId="9" fillId="2" borderId="0" xfId="0" applyFont="1" applyFill="1"/>
    <xf numFmtId="0" fontId="14" fillId="2" borderId="0" xfId="0" applyFont="1" applyFill="1" applyBorder="1" applyAlignment="1">
      <alignment horizontal="left"/>
    </xf>
    <xf numFmtId="0" fontId="5" fillId="2" borderId="0" xfId="0" applyFont="1" applyFill="1" applyBorder="1"/>
    <xf numFmtId="0" fontId="9" fillId="2" borderId="0" xfId="0" applyFont="1" applyFill="1" applyBorder="1"/>
    <xf numFmtId="0" fontId="9" fillId="0" borderId="0" xfId="0" applyFont="1" applyAlignment="1">
      <alignment vertical="center" wrapText="1"/>
    </xf>
    <xf numFmtId="0" fontId="9" fillId="2" borderId="0" xfId="0" applyFont="1" applyFill="1" applyAlignment="1"/>
    <xf numFmtId="2" fontId="16" fillId="4" borderId="30" xfId="0" applyNumberFormat="1" applyFont="1" applyFill="1" applyBorder="1" applyAlignment="1">
      <alignment horizontal="right" vertical="center" wrapText="1"/>
    </xf>
    <xf numFmtId="2" fontId="16" fillId="4" borderId="13" xfId="0" applyNumberFormat="1" applyFont="1" applyFill="1" applyBorder="1" applyAlignment="1">
      <alignment horizontal="left" vertical="center" wrapText="1"/>
    </xf>
    <xf numFmtId="0" fontId="5" fillId="2" borderId="9" xfId="0" applyFont="1" applyFill="1" applyBorder="1"/>
    <xf numFmtId="0" fontId="9" fillId="2" borderId="25" xfId="0" applyFont="1" applyFill="1" applyBorder="1"/>
    <xf numFmtId="0" fontId="0" fillId="0" borderId="0" xfId="0" applyAlignment="1">
      <alignment horizontal="justify" wrapText="1"/>
    </xf>
    <xf numFmtId="0" fontId="5" fillId="2" borderId="0" xfId="0" applyFont="1" applyFill="1" applyAlignment="1">
      <alignment horizontal="left" vertical="center"/>
    </xf>
    <xf numFmtId="0" fontId="9" fillId="3" borderId="6" xfId="0" applyFont="1" applyFill="1" applyBorder="1" applyAlignment="1">
      <alignment horizontal="center" vertical="center" wrapText="1"/>
    </xf>
    <xf numFmtId="0" fontId="9" fillId="3" borderId="8" xfId="0" applyFont="1" applyFill="1" applyBorder="1" applyAlignment="1">
      <alignment horizontal="center" vertical="center" wrapText="1"/>
    </xf>
    <xf numFmtId="0" fontId="5" fillId="3" borderId="8" xfId="0" applyFont="1" applyFill="1" applyBorder="1" applyAlignment="1">
      <alignment vertical="center"/>
    </xf>
    <xf numFmtId="0" fontId="9" fillId="3" borderId="7" xfId="0" applyFont="1" applyFill="1" applyBorder="1" applyAlignment="1">
      <alignment horizontal="center" vertical="center" wrapText="1"/>
    </xf>
    <xf numFmtId="0" fontId="17" fillId="3" borderId="7" xfId="0" applyFont="1" applyFill="1" applyBorder="1" applyAlignment="1">
      <alignment horizontal="center" vertical="center" wrapText="1"/>
    </xf>
    <xf numFmtId="0" fontId="9" fillId="3" borderId="7" xfId="0" applyFont="1" applyFill="1" applyBorder="1" applyAlignment="1">
      <alignment horizontal="center" vertical="center"/>
    </xf>
    <xf numFmtId="0" fontId="9" fillId="3" borderId="11" xfId="0" applyFont="1" applyFill="1" applyBorder="1" applyAlignment="1">
      <alignment horizontal="center" vertical="center"/>
    </xf>
    <xf numFmtId="0" fontId="9" fillId="4" borderId="7" xfId="0" applyFont="1" applyFill="1" applyBorder="1" applyAlignment="1">
      <alignment horizontal="center" vertical="center"/>
    </xf>
    <xf numFmtId="0" fontId="9" fillId="4" borderId="11" xfId="0" applyFont="1" applyFill="1" applyBorder="1" applyAlignment="1">
      <alignment horizontal="center" vertical="center"/>
    </xf>
    <xf numFmtId="0" fontId="5" fillId="4" borderId="14" xfId="0" applyFont="1" applyFill="1" applyBorder="1" applyAlignment="1">
      <alignment horizontal="center" vertical="center" wrapText="1"/>
    </xf>
    <xf numFmtId="0" fontId="11" fillId="2" borderId="0" xfId="3" applyFont="1" applyFill="1" applyBorder="1" applyAlignment="1">
      <alignment horizontal="justify" vertical="top"/>
    </xf>
    <xf numFmtId="0" fontId="0" fillId="0" borderId="0" xfId="0" applyFont="1" applyAlignment="1">
      <alignment horizontal="justify" vertical="top"/>
    </xf>
    <xf numFmtId="0" fontId="0" fillId="2" borderId="0" xfId="0" applyFont="1" applyFill="1" applyAlignment="1"/>
    <xf numFmtId="0" fontId="9" fillId="2" borderId="0" xfId="0" applyFont="1" applyFill="1" applyBorder="1" applyAlignment="1">
      <alignment horizontal="center" vertical="center"/>
    </xf>
    <xf numFmtId="0" fontId="9" fillId="2" borderId="0" xfId="0" applyFont="1" applyFill="1" applyAlignment="1">
      <alignment horizontal="center" vertical="center" wrapText="1"/>
    </xf>
    <xf numFmtId="0" fontId="9" fillId="0" borderId="0" xfId="0" applyFont="1" applyAlignment="1">
      <alignment horizontal="center" vertical="center"/>
    </xf>
    <xf numFmtId="0" fontId="5" fillId="2" borderId="1" xfId="0" applyFont="1" applyFill="1" applyBorder="1" applyAlignment="1">
      <alignment horizontal="center" vertical="center" wrapText="1"/>
    </xf>
    <xf numFmtId="0" fontId="5" fillId="2" borderId="0" xfId="0" applyFont="1" applyFill="1" applyBorder="1" applyAlignment="1">
      <alignment horizontal="center" vertical="center" wrapText="1"/>
    </xf>
    <xf numFmtId="0" fontId="0" fillId="2" borderId="0" xfId="0" applyFill="1" applyBorder="1" applyAlignment="1">
      <alignment vertical="center"/>
    </xf>
    <xf numFmtId="0" fontId="5" fillId="2" borderId="0" xfId="0" applyFont="1" applyFill="1" applyBorder="1" applyAlignment="1">
      <alignment vertical="center"/>
    </xf>
    <xf numFmtId="0" fontId="17" fillId="3" borderId="6" xfId="0" applyFont="1" applyFill="1" applyBorder="1" applyAlignment="1">
      <alignment horizontal="center" vertical="center" wrapText="1"/>
    </xf>
    <xf numFmtId="0" fontId="5" fillId="2" borderId="0" xfId="0" applyFont="1" applyFill="1" applyAlignment="1">
      <alignment horizontal="center" vertical="center"/>
    </xf>
    <xf numFmtId="0" fontId="7" fillId="3" borderId="7" xfId="0" applyFont="1" applyFill="1" applyBorder="1"/>
    <xf numFmtId="0" fontId="7" fillId="3" borderId="23" xfId="0" applyFont="1" applyFill="1" applyBorder="1" applyAlignment="1">
      <alignment horizontal="left" vertical="center"/>
    </xf>
    <xf numFmtId="0" fontId="0" fillId="3" borderId="21" xfId="0" applyFill="1" applyBorder="1"/>
    <xf numFmtId="0" fontId="0" fillId="4" borderId="0" xfId="0" applyFill="1"/>
    <xf numFmtId="0" fontId="9" fillId="3" borderId="7" xfId="0" applyFont="1" applyFill="1" applyBorder="1" applyAlignment="1">
      <alignment horizontal="left" vertical="center"/>
    </xf>
    <xf numFmtId="0" fontId="0" fillId="3" borderId="7" xfId="0" applyFill="1" applyBorder="1"/>
    <xf numFmtId="0" fontId="9" fillId="3" borderId="7" xfId="0" applyFont="1" applyFill="1" applyBorder="1" applyAlignment="1">
      <alignment horizontal="left" vertical="center" wrapText="1"/>
    </xf>
    <xf numFmtId="0" fontId="9" fillId="3" borderId="7" xfId="0" applyFont="1" applyFill="1" applyBorder="1" applyAlignment="1">
      <alignment horizontal="right" vertical="center"/>
    </xf>
    <xf numFmtId="0" fontId="9" fillId="3" borderId="38" xfId="0" applyFont="1" applyFill="1" applyBorder="1" applyAlignment="1">
      <alignment horizontal="right" vertical="center"/>
    </xf>
    <xf numFmtId="0" fontId="9" fillId="3" borderId="2" xfId="0" applyFont="1" applyFill="1" applyBorder="1" applyAlignment="1">
      <alignment horizontal="right" vertical="center"/>
    </xf>
    <xf numFmtId="0" fontId="5" fillId="4" borderId="7" xfId="0" applyFont="1" applyFill="1" applyBorder="1" applyAlignment="1">
      <alignment vertical="center"/>
    </xf>
    <xf numFmtId="0" fontId="9" fillId="4" borderId="8" xfId="0" applyFont="1" applyFill="1" applyBorder="1" applyAlignment="1">
      <alignment vertical="center"/>
    </xf>
    <xf numFmtId="2" fontId="5" fillId="4" borderId="11" xfId="0" applyNumberFormat="1" applyFont="1" applyFill="1" applyBorder="1" applyAlignment="1">
      <alignment vertical="center"/>
    </xf>
    <xf numFmtId="0" fontId="9" fillId="4" borderId="12" xfId="0" applyFont="1" applyFill="1" applyBorder="1" applyAlignment="1">
      <alignment vertical="center"/>
    </xf>
    <xf numFmtId="0" fontId="9" fillId="3" borderId="17" xfId="0" applyFont="1" applyFill="1" applyBorder="1" applyAlignment="1">
      <alignment vertical="center"/>
    </xf>
    <xf numFmtId="0" fontId="9" fillId="3" borderId="3" xfId="0" applyFont="1" applyFill="1" applyBorder="1" applyAlignment="1">
      <alignment horizontal="left"/>
    </xf>
    <xf numFmtId="0" fontId="9" fillId="3" borderId="6" xfId="0" applyFont="1" applyFill="1" applyBorder="1" applyAlignment="1">
      <alignment horizontal="left"/>
    </xf>
    <xf numFmtId="0" fontId="9" fillId="3" borderId="8" xfId="0" applyFont="1" applyFill="1" applyBorder="1" applyAlignment="1">
      <alignment horizontal="left" vertical="center"/>
    </xf>
    <xf numFmtId="0" fontId="9" fillId="3" borderId="33" xfId="0" applyFont="1" applyFill="1" applyBorder="1" applyAlignment="1">
      <alignment horizontal="left" vertical="center"/>
    </xf>
    <xf numFmtId="0" fontId="9" fillId="3" borderId="12" xfId="0" applyFont="1" applyFill="1" applyBorder="1" applyAlignment="1">
      <alignment horizontal="left" vertical="center"/>
    </xf>
    <xf numFmtId="0" fontId="0" fillId="2" borderId="0" xfId="0" applyFont="1" applyFill="1" applyBorder="1" applyAlignment="1"/>
    <xf numFmtId="165" fontId="9" fillId="2" borderId="0" xfId="2" applyNumberFormat="1" applyFont="1" applyFill="1" applyBorder="1" applyAlignment="1">
      <alignment vertical="center"/>
    </xf>
    <xf numFmtId="0" fontId="9" fillId="2" borderId="0" xfId="0" applyFont="1" applyFill="1" applyBorder="1" applyAlignment="1">
      <alignment vertical="center"/>
    </xf>
    <xf numFmtId="0" fontId="20" fillId="2" borderId="0" xfId="0" applyFont="1" applyFill="1" applyBorder="1" applyAlignment="1"/>
    <xf numFmtId="0" fontId="21" fillId="3" borderId="4" xfId="0" applyFont="1" applyFill="1" applyBorder="1" applyAlignment="1">
      <alignment horizontal="left"/>
    </xf>
    <xf numFmtId="0" fontId="21" fillId="3" borderId="5" xfId="0" applyFont="1" applyFill="1" applyBorder="1" applyAlignment="1">
      <alignment horizontal="left"/>
    </xf>
    <xf numFmtId="0" fontId="15" fillId="2" borderId="0" xfId="0" applyFont="1" applyFill="1" applyBorder="1" applyAlignment="1">
      <alignment vertical="center"/>
    </xf>
    <xf numFmtId="0" fontId="0" fillId="2" borderId="0" xfId="0" applyFont="1" applyFill="1" applyBorder="1" applyAlignment="1">
      <alignment vertical="center"/>
    </xf>
    <xf numFmtId="0" fontId="20" fillId="5" borderId="0" xfId="0" applyFont="1" applyFill="1" applyBorder="1" applyAlignment="1"/>
    <xf numFmtId="0" fontId="0" fillId="5" borderId="0" xfId="0" applyFont="1" applyFill="1" applyBorder="1" applyAlignment="1"/>
    <xf numFmtId="165" fontId="9" fillId="5" borderId="0" xfId="2" applyNumberFormat="1" applyFont="1" applyFill="1" applyBorder="1" applyAlignment="1">
      <alignment vertical="center"/>
    </xf>
    <xf numFmtId="0" fontId="9" fillId="5" borderId="0" xfId="0" applyFont="1" applyFill="1" applyBorder="1" applyAlignment="1">
      <alignment vertical="center"/>
    </xf>
    <xf numFmtId="0" fontId="16" fillId="2" borderId="0" xfId="0" applyFont="1" applyFill="1" applyBorder="1" applyAlignment="1">
      <alignment vertical="center"/>
    </xf>
    <xf numFmtId="0" fontId="5" fillId="4" borderId="39"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5" fillId="3" borderId="8" xfId="0" applyFont="1" applyFill="1" applyBorder="1" applyAlignment="1">
      <alignment horizontal="center" vertical="center" wrapText="1"/>
    </xf>
    <xf numFmtId="0" fontId="9" fillId="2" borderId="41" xfId="0" applyFont="1" applyFill="1" applyBorder="1" applyAlignment="1">
      <alignment horizontal="left" vertical="center" wrapText="1"/>
    </xf>
    <xf numFmtId="0" fontId="9" fillId="2" borderId="41" xfId="0" applyFont="1" applyFill="1" applyBorder="1" applyAlignment="1">
      <alignment horizontal="left" vertical="center"/>
    </xf>
    <xf numFmtId="0" fontId="9" fillId="2" borderId="7" xfId="0" applyFont="1" applyFill="1" applyBorder="1" applyAlignment="1">
      <alignment horizontal="left" vertical="center" wrapText="1"/>
    </xf>
    <xf numFmtId="0" fontId="9" fillId="2" borderId="7" xfId="0" applyFont="1" applyFill="1" applyBorder="1" applyAlignment="1">
      <alignment horizontal="left" vertical="center"/>
    </xf>
    <xf numFmtId="0" fontId="22" fillId="2" borderId="0" xfId="0" applyFont="1" applyFill="1" applyBorder="1" applyAlignment="1">
      <alignment vertical="center"/>
    </xf>
    <xf numFmtId="0" fontId="0" fillId="2" borderId="0" xfId="0" applyFont="1" applyFill="1"/>
    <xf numFmtId="0" fontId="9" fillId="2" borderId="0" xfId="0" applyFont="1" applyFill="1" applyBorder="1" applyAlignment="1">
      <alignment horizontal="center"/>
    </xf>
    <xf numFmtId="0" fontId="0" fillId="2" borderId="0" xfId="0" applyFont="1" applyFill="1" applyAlignment="1">
      <alignment horizontal="left" vertical="center" wrapText="1"/>
    </xf>
    <xf numFmtId="0" fontId="0" fillId="2" borderId="0" xfId="0" applyFont="1" applyFill="1" applyBorder="1"/>
    <xf numFmtId="0" fontId="5" fillId="2" borderId="0" xfId="0" applyFont="1" applyFill="1" applyBorder="1" applyAlignment="1" applyProtection="1">
      <alignment horizontal="center" vertical="center" wrapText="1"/>
      <protection locked="0"/>
    </xf>
    <xf numFmtId="0" fontId="9" fillId="2" borderId="0" xfId="0" applyFont="1" applyFill="1" applyAlignment="1" applyProtection="1">
      <alignment horizontal="center" vertical="center" wrapText="1"/>
      <protection locked="0"/>
    </xf>
    <xf numFmtId="0" fontId="9" fillId="2" borderId="0" xfId="0" applyFont="1" applyFill="1" applyAlignment="1" applyProtection="1">
      <alignment horizontal="center" vertical="center"/>
      <protection locked="0"/>
    </xf>
    <xf numFmtId="0" fontId="11" fillId="2" borderId="0" xfId="3" applyFont="1" applyFill="1" applyBorder="1" applyAlignment="1" applyProtection="1">
      <alignment horizontal="justify" vertical="center"/>
      <protection locked="0"/>
    </xf>
    <xf numFmtId="0" fontId="0" fillId="2" borderId="0" xfId="0" applyFont="1" applyFill="1" applyAlignment="1" applyProtection="1">
      <protection locked="0"/>
    </xf>
    <xf numFmtId="0" fontId="9" fillId="2" borderId="0" xfId="0" applyFont="1" applyFill="1" applyProtection="1">
      <protection locked="0"/>
    </xf>
    <xf numFmtId="0" fontId="9" fillId="2" borderId="0" xfId="0" applyFont="1" applyFill="1" applyBorder="1" applyAlignment="1" applyProtection="1">
      <protection locked="0"/>
    </xf>
    <xf numFmtId="0" fontId="9" fillId="2" borderId="0" xfId="0" applyFont="1" applyFill="1" applyAlignment="1" applyProtection="1">
      <protection locked="0"/>
    </xf>
    <xf numFmtId="164" fontId="9" fillId="2" borderId="0" xfId="2" applyNumberFormat="1" applyFont="1" applyFill="1" applyBorder="1" applyProtection="1">
      <protection locked="0"/>
    </xf>
    <xf numFmtId="0" fontId="5" fillId="6" borderId="11" xfId="0" applyFont="1" applyFill="1" applyBorder="1" applyAlignment="1" applyProtection="1">
      <alignment vertical="center"/>
      <protection locked="0"/>
    </xf>
    <xf numFmtId="0" fontId="9" fillId="6" borderId="12" xfId="0" applyFont="1" applyFill="1" applyBorder="1" applyAlignment="1" applyProtection="1">
      <alignment vertical="center" wrapText="1"/>
      <protection locked="0"/>
    </xf>
    <xf numFmtId="165" fontId="9" fillId="6" borderId="29" xfId="2" applyNumberFormat="1" applyFont="1" applyFill="1" applyBorder="1" applyAlignment="1" applyProtection="1">
      <alignment vertical="center"/>
      <protection locked="0"/>
    </xf>
    <xf numFmtId="165" fontId="9" fillId="6" borderId="23" xfId="2" applyNumberFormat="1" applyFont="1" applyFill="1" applyBorder="1" applyAlignment="1" applyProtection="1">
      <alignment horizontal="center" vertical="center"/>
      <protection locked="0"/>
    </xf>
    <xf numFmtId="165" fontId="9" fillId="6" borderId="32" xfId="2" applyNumberFormat="1" applyFont="1" applyFill="1" applyBorder="1" applyAlignment="1" applyProtection="1">
      <alignment horizontal="center" vertical="center"/>
      <protection locked="0"/>
    </xf>
    <xf numFmtId="165" fontId="9" fillId="6" borderId="29" xfId="2" applyNumberFormat="1" applyFont="1" applyFill="1" applyBorder="1" applyAlignment="1" applyProtection="1">
      <alignment horizontal="center" vertical="center"/>
      <protection locked="0"/>
    </xf>
    <xf numFmtId="165" fontId="9" fillId="6" borderId="23" xfId="2" applyNumberFormat="1" applyFont="1" applyFill="1" applyBorder="1" applyAlignment="1" applyProtection="1">
      <alignment horizontal="left" vertical="center"/>
      <protection locked="0"/>
    </xf>
    <xf numFmtId="0" fontId="0" fillId="6" borderId="35" xfId="0" applyFont="1" applyFill="1" applyBorder="1" applyAlignment="1" applyProtection="1">
      <alignment horizontal="left"/>
      <protection locked="0"/>
    </xf>
    <xf numFmtId="0" fontId="5" fillId="6" borderId="6" xfId="0" applyFont="1" applyFill="1" applyBorder="1" applyAlignment="1" applyProtection="1">
      <alignment horizontal="center" vertical="center" wrapText="1"/>
      <protection locked="0"/>
    </xf>
    <xf numFmtId="0" fontId="5" fillId="6" borderId="8" xfId="0" applyFont="1" applyFill="1" applyBorder="1" applyAlignment="1" applyProtection="1">
      <alignment horizontal="center" vertical="center"/>
      <protection locked="0"/>
    </xf>
    <xf numFmtId="0" fontId="5" fillId="6" borderId="10" xfId="0" applyFont="1" applyFill="1" applyBorder="1" applyAlignment="1" applyProtection="1">
      <alignment horizontal="center" vertical="center" wrapText="1"/>
      <protection locked="0"/>
    </xf>
    <xf numFmtId="0" fontId="5" fillId="6" borderId="12" xfId="0" applyFont="1" applyFill="1" applyBorder="1" applyAlignment="1" applyProtection="1">
      <alignment horizontal="center" vertical="center"/>
      <protection locked="0"/>
    </xf>
    <xf numFmtId="0" fontId="9" fillId="6" borderId="7" xfId="0" applyFont="1" applyFill="1" applyBorder="1" applyAlignment="1" applyProtection="1">
      <alignment horizontal="center" vertical="center"/>
      <protection locked="0"/>
    </xf>
    <xf numFmtId="0" fontId="9" fillId="6" borderId="11" xfId="0" applyFont="1" applyFill="1" applyBorder="1" applyAlignment="1" applyProtection="1">
      <alignment horizontal="center" vertical="center"/>
      <protection locked="0"/>
    </xf>
    <xf numFmtId="0" fontId="9" fillId="6" borderId="6" xfId="0" applyFont="1" applyFill="1" applyBorder="1" applyAlignment="1" applyProtection="1">
      <alignment horizontal="center" vertical="center"/>
      <protection locked="0"/>
    </xf>
    <xf numFmtId="0" fontId="9" fillId="6" borderId="10" xfId="0" applyFont="1" applyFill="1" applyBorder="1" applyAlignment="1" applyProtection="1">
      <alignment horizontal="center" vertical="center"/>
      <protection locked="0"/>
    </xf>
    <xf numFmtId="0" fontId="5" fillId="3" borderId="7" xfId="0" applyFont="1" applyFill="1" applyBorder="1" applyAlignment="1">
      <alignment horizontal="left" vertical="center" wrapText="1"/>
    </xf>
    <xf numFmtId="0" fontId="24" fillId="7" borderId="0" xfId="0" applyFont="1" applyFill="1" applyBorder="1" applyAlignment="1">
      <alignment vertical="center"/>
    </xf>
    <xf numFmtId="0" fontId="23" fillId="7" borderId="0" xfId="0" applyFont="1" applyFill="1" applyBorder="1" applyAlignment="1">
      <alignment vertical="center"/>
    </xf>
    <xf numFmtId="0" fontId="22" fillId="7" borderId="0" xfId="0" applyFont="1" applyFill="1" applyBorder="1" applyAlignment="1">
      <alignment vertical="center"/>
    </xf>
    <xf numFmtId="0" fontId="9" fillId="3" borderId="8" xfId="0" applyFont="1" applyFill="1" applyBorder="1" applyAlignment="1" applyProtection="1">
      <alignment horizontal="center" vertical="center"/>
      <protection locked="0"/>
    </xf>
    <xf numFmtId="0" fontId="9" fillId="3" borderId="12" xfId="0" applyFont="1" applyFill="1" applyBorder="1" applyAlignment="1" applyProtection="1">
      <alignment horizontal="center" vertical="center"/>
      <protection locked="0"/>
    </xf>
    <xf numFmtId="0" fontId="0" fillId="0" borderId="0" xfId="0" applyAlignment="1">
      <alignment horizontal="justify" wrapText="1"/>
    </xf>
    <xf numFmtId="0" fontId="0" fillId="0" borderId="0" xfId="0" applyAlignment="1">
      <alignment horizontal="justify" wrapText="1"/>
    </xf>
    <xf numFmtId="166" fontId="25" fillId="2" borderId="7" xfId="0" applyNumberFormat="1" applyFont="1" applyFill="1" applyBorder="1" applyAlignment="1" applyProtection="1">
      <alignment horizontal="center" vertical="center"/>
    </xf>
    <xf numFmtId="0" fontId="17" fillId="2" borderId="7" xfId="0" applyFont="1" applyFill="1" applyBorder="1" applyAlignment="1">
      <alignment horizontal="center" vertical="center" wrapText="1"/>
    </xf>
    <xf numFmtId="0" fontId="18" fillId="6" borderId="7" xfId="0" applyFont="1" applyFill="1" applyBorder="1" applyAlignment="1" applyProtection="1">
      <alignment horizontal="center" vertical="center"/>
      <protection locked="0"/>
    </xf>
    <xf numFmtId="0" fontId="18" fillId="2" borderId="21" xfId="0" applyFont="1" applyFill="1" applyBorder="1" applyAlignment="1">
      <alignment horizontal="center" vertical="center"/>
    </xf>
    <xf numFmtId="0" fontId="18" fillId="2" borderId="7" xfId="0" applyFont="1" applyFill="1" applyBorder="1" applyAlignment="1">
      <alignment horizontal="center" vertical="center"/>
    </xf>
    <xf numFmtId="165" fontId="18" fillId="6" borderId="7" xfId="2" applyNumberFormat="1" applyFont="1" applyFill="1" applyBorder="1" applyAlignment="1" applyProtection="1">
      <alignment horizontal="center" vertical="center"/>
      <protection locked="0"/>
    </xf>
    <xf numFmtId="0" fontId="17" fillId="6" borderId="6" xfId="0" applyFont="1" applyFill="1" applyBorder="1" applyAlignment="1" applyProtection="1">
      <alignment horizontal="center" vertical="center" wrapText="1"/>
      <protection locked="0"/>
    </xf>
    <xf numFmtId="0" fontId="18" fillId="2" borderId="0" xfId="0" applyFont="1" applyFill="1" applyBorder="1" applyAlignment="1">
      <alignment horizontal="center" vertical="center"/>
    </xf>
    <xf numFmtId="0" fontId="0" fillId="2" borderId="0" xfId="0" applyFill="1" applyBorder="1" applyAlignment="1">
      <alignment horizontal="justify" wrapText="1"/>
    </xf>
    <xf numFmtId="0" fontId="9" fillId="2" borderId="21" xfId="0" applyFont="1" applyFill="1" applyBorder="1" applyAlignment="1">
      <alignment horizontal="left" vertical="center"/>
    </xf>
    <xf numFmtId="0" fontId="17" fillId="6" borderId="8" xfId="0" applyFont="1" applyFill="1" applyBorder="1" applyAlignment="1" applyProtection="1">
      <alignment horizontal="center" vertical="center" wrapText="1"/>
      <protection locked="0"/>
    </xf>
    <xf numFmtId="0" fontId="17" fillId="3" borderId="34" xfId="0" applyFont="1" applyFill="1" applyBorder="1" applyAlignment="1">
      <alignment horizontal="center" vertical="center" wrapText="1"/>
    </xf>
    <xf numFmtId="0" fontId="30" fillId="3" borderId="8" xfId="0" applyFont="1" applyFill="1" applyBorder="1" applyAlignment="1">
      <alignment horizontal="center" vertical="center"/>
    </xf>
    <xf numFmtId="0" fontId="5" fillId="4" borderId="8" xfId="0" applyFont="1" applyFill="1" applyBorder="1" applyAlignment="1">
      <alignment horizontal="center" vertical="center"/>
    </xf>
    <xf numFmtId="0" fontId="17" fillId="3" borderId="10" xfId="0" applyFont="1" applyFill="1" applyBorder="1" applyAlignment="1">
      <alignment horizontal="center" vertical="center" wrapText="1"/>
    </xf>
    <xf numFmtId="0" fontId="5" fillId="4" borderId="12" xfId="0" applyFont="1" applyFill="1" applyBorder="1" applyAlignment="1">
      <alignment horizontal="center" vertical="center"/>
    </xf>
    <xf numFmtId="0" fontId="2" fillId="3" borderId="21" xfId="0" applyFont="1" applyFill="1" applyBorder="1" applyAlignment="1">
      <alignment horizontal="center" vertical="center"/>
    </xf>
    <xf numFmtId="0" fontId="18" fillId="2" borderId="21" xfId="0" applyFont="1" applyFill="1" applyBorder="1" applyAlignment="1">
      <alignment horizontal="center" vertical="center" wrapText="1"/>
    </xf>
    <xf numFmtId="166" fontId="25" fillId="2" borderId="21" xfId="0" applyNumberFormat="1" applyFont="1" applyFill="1" applyBorder="1" applyAlignment="1" applyProtection="1">
      <alignment horizontal="center" vertical="center"/>
    </xf>
    <xf numFmtId="0" fontId="17" fillId="3" borderId="8" xfId="0" applyFont="1" applyFill="1" applyBorder="1" applyAlignment="1">
      <alignment horizontal="center" vertical="center" wrapText="1"/>
    </xf>
    <xf numFmtId="0" fontId="18" fillId="6" borderId="8" xfId="0" applyFont="1" applyFill="1" applyBorder="1" applyAlignment="1" applyProtection="1">
      <alignment horizontal="center" vertical="center"/>
      <protection locked="0"/>
    </xf>
    <xf numFmtId="2" fontId="25" fillId="2" borderId="11" xfId="0" applyNumberFormat="1" applyFont="1" applyFill="1" applyBorder="1" applyAlignment="1" applyProtection="1">
      <alignment horizontal="center" vertical="center"/>
    </xf>
    <xf numFmtId="0" fontId="17" fillId="3" borderId="3" xfId="0" applyFont="1" applyFill="1" applyBorder="1" applyAlignment="1">
      <alignment horizontal="left" vertical="center" wrapText="1"/>
    </xf>
    <xf numFmtId="0" fontId="17" fillId="3" borderId="6" xfId="0" applyFont="1" applyFill="1" applyBorder="1" applyAlignment="1">
      <alignment horizontal="left" vertical="center" wrapText="1"/>
    </xf>
    <xf numFmtId="0" fontId="17" fillId="3" borderId="10" xfId="0" applyFont="1" applyFill="1" applyBorder="1" applyAlignment="1">
      <alignment horizontal="left" vertical="center" wrapText="1"/>
    </xf>
    <xf numFmtId="0" fontId="0" fillId="2" borderId="0" xfId="0" applyFill="1" applyBorder="1" applyAlignment="1">
      <alignment horizontal="center" vertical="center"/>
    </xf>
    <xf numFmtId="0" fontId="9" fillId="2" borderId="0" xfId="0" applyFont="1" applyFill="1" applyBorder="1" applyAlignment="1" applyProtection="1">
      <alignment horizontal="center" vertical="center"/>
      <protection locked="0"/>
    </xf>
    <xf numFmtId="0" fontId="18" fillId="2" borderId="38" xfId="0" applyFont="1" applyFill="1" applyBorder="1" applyAlignment="1">
      <alignment horizontal="center" vertical="center"/>
    </xf>
    <xf numFmtId="0" fontId="9" fillId="2" borderId="42" xfId="0" applyFont="1" applyFill="1" applyBorder="1" applyAlignment="1">
      <alignment horizontal="center" vertical="center"/>
    </xf>
    <xf numFmtId="166" fontId="25" fillId="2" borderId="6" xfId="0" applyNumberFormat="1" applyFont="1" applyFill="1" applyBorder="1" applyAlignment="1" applyProtection="1">
      <alignment horizontal="center" vertical="center"/>
    </xf>
    <xf numFmtId="2" fontId="9" fillId="6" borderId="5" xfId="0" applyNumberFormat="1" applyFont="1" applyFill="1" applyBorder="1" applyAlignment="1" applyProtection="1">
      <alignment horizontal="center" vertical="center"/>
      <protection locked="0"/>
    </xf>
    <xf numFmtId="2" fontId="9" fillId="6" borderId="8" xfId="0" applyNumberFormat="1" applyFont="1" applyFill="1" applyBorder="1" applyAlignment="1" applyProtection="1">
      <alignment horizontal="center" vertical="center"/>
      <protection locked="0"/>
    </xf>
    <xf numFmtId="2" fontId="9" fillId="6" borderId="12" xfId="0" applyNumberFormat="1" applyFont="1" applyFill="1" applyBorder="1" applyAlignment="1" applyProtection="1">
      <alignment horizontal="center" vertical="center"/>
      <protection locked="0"/>
    </xf>
    <xf numFmtId="2" fontId="18" fillId="4" borderId="11" xfId="0" applyNumberFormat="1" applyFont="1" applyFill="1" applyBorder="1" applyAlignment="1" applyProtection="1">
      <alignment horizontal="center" vertical="center" wrapText="1"/>
    </xf>
    <xf numFmtId="2" fontId="18" fillId="4" borderId="12" xfId="0" applyNumberFormat="1" applyFont="1" applyFill="1" applyBorder="1" applyAlignment="1" applyProtection="1">
      <alignment horizontal="center" vertical="center" wrapText="1"/>
    </xf>
    <xf numFmtId="0" fontId="5" fillId="3" borderId="26" xfId="0" applyFont="1" applyFill="1" applyBorder="1" applyAlignment="1">
      <alignment horizontal="left" vertical="center"/>
    </xf>
    <xf numFmtId="0" fontId="9" fillId="3" borderId="15" xfId="0" applyFont="1" applyFill="1" applyBorder="1" applyAlignment="1">
      <alignment horizontal="left" vertical="center"/>
    </xf>
    <xf numFmtId="0" fontId="10" fillId="2" borderId="0" xfId="0" applyFont="1" applyFill="1" applyBorder="1" applyAlignment="1">
      <alignment horizontal="left" vertical="center"/>
    </xf>
    <xf numFmtId="0" fontId="10" fillId="2" borderId="0" xfId="0" applyFont="1" applyFill="1" applyBorder="1" applyAlignment="1">
      <alignment horizontal="center" vertical="center"/>
    </xf>
    <xf numFmtId="0" fontId="17" fillId="6" borderId="12" xfId="0" applyFont="1" applyFill="1" applyBorder="1" applyAlignment="1" applyProtection="1">
      <alignment horizontal="center" vertical="center" wrapText="1"/>
      <protection locked="0"/>
    </xf>
    <xf numFmtId="0" fontId="9" fillId="2" borderId="43" xfId="0" applyFont="1" applyFill="1" applyBorder="1" applyAlignment="1" applyProtection="1">
      <alignment horizontal="center" vertical="center" wrapText="1"/>
      <protection locked="0"/>
    </xf>
    <xf numFmtId="0" fontId="17" fillId="2" borderId="43" xfId="0" applyFont="1" applyFill="1" applyBorder="1" applyAlignment="1" applyProtection="1">
      <alignment horizontal="center" vertical="center" wrapText="1"/>
      <protection locked="0"/>
    </xf>
    <xf numFmtId="165" fontId="9" fillId="2" borderId="43" xfId="2" applyNumberFormat="1" applyFont="1" applyFill="1" applyBorder="1" applyAlignment="1" applyProtection="1">
      <alignment horizontal="center" vertical="center"/>
      <protection locked="0"/>
    </xf>
    <xf numFmtId="0" fontId="9" fillId="2" borderId="43" xfId="0" applyFont="1" applyFill="1" applyBorder="1" applyAlignment="1" applyProtection="1">
      <alignment horizontal="center" vertical="center"/>
      <protection locked="0"/>
    </xf>
    <xf numFmtId="166" fontId="26" fillId="2" borderId="43" xfId="0" applyNumberFormat="1" applyFont="1" applyFill="1" applyBorder="1" applyAlignment="1" applyProtection="1">
      <alignment horizontal="center" vertical="center"/>
    </xf>
    <xf numFmtId="0" fontId="9" fillId="2" borderId="43" xfId="0" applyFont="1" applyFill="1" applyBorder="1" applyAlignment="1">
      <alignment horizontal="center" vertical="center"/>
    </xf>
    <xf numFmtId="0" fontId="0" fillId="0" borderId="11" xfId="0" applyBorder="1" applyAlignment="1">
      <alignment vertical="center" wrapText="1"/>
    </xf>
    <xf numFmtId="0" fontId="18" fillId="0" borderId="4" xfId="0" applyFont="1" applyBorder="1" applyAlignment="1">
      <alignment vertical="center"/>
    </xf>
    <xf numFmtId="0" fontId="11" fillId="2" borderId="1" xfId="3" applyFont="1" applyFill="1" applyBorder="1" applyAlignment="1">
      <alignment horizontal="justify" vertical="center" wrapText="1"/>
    </xf>
    <xf numFmtId="0" fontId="5" fillId="2" borderId="0" xfId="0" applyFont="1" applyFill="1" applyBorder="1" applyAlignment="1"/>
    <xf numFmtId="0" fontId="0" fillId="2" borderId="1" xfId="0" applyFill="1" applyBorder="1" applyAlignment="1">
      <alignment horizontal="justify" vertical="center" wrapText="1"/>
    </xf>
    <xf numFmtId="0" fontId="0" fillId="2" borderId="0" xfId="0" applyFill="1" applyAlignment="1">
      <alignment horizontal="justify" vertical="center" wrapText="1"/>
    </xf>
    <xf numFmtId="0" fontId="0" fillId="2" borderId="0" xfId="0" applyFill="1" applyAlignment="1">
      <alignment horizontal="left"/>
    </xf>
    <xf numFmtId="0" fontId="5" fillId="2" borderId="0" xfId="0" applyFont="1" applyFill="1" applyBorder="1" applyAlignment="1"/>
    <xf numFmtId="0" fontId="0" fillId="0" borderId="0" xfId="0" applyFont="1" applyBorder="1" applyAlignment="1"/>
    <xf numFmtId="0" fontId="9" fillId="3" borderId="6" xfId="0" applyFont="1" applyFill="1" applyBorder="1" applyAlignment="1">
      <alignment horizontal="left"/>
    </xf>
    <xf numFmtId="0" fontId="0" fillId="0" borderId="7" xfId="0" applyBorder="1" applyAlignment="1">
      <alignment horizontal="left"/>
    </xf>
    <xf numFmtId="0" fontId="11" fillId="2" borderId="0" xfId="3" applyFont="1" applyFill="1" applyBorder="1" applyAlignment="1">
      <alignment horizontal="justify" vertical="top"/>
    </xf>
    <xf numFmtId="0" fontId="0" fillId="0" borderId="0" xfId="0" applyFont="1" applyAlignment="1">
      <alignment horizontal="justify" vertical="top"/>
    </xf>
    <xf numFmtId="0" fontId="11" fillId="2" borderId="0" xfId="3" applyFont="1" applyFill="1" applyBorder="1" applyAlignment="1">
      <alignment horizontal="justify" vertical="top" wrapText="1"/>
    </xf>
    <xf numFmtId="0" fontId="0" fillId="0" borderId="0" xfId="0" applyFont="1" applyAlignment="1">
      <alignment horizontal="justify" vertical="top" wrapText="1"/>
    </xf>
    <xf numFmtId="0" fontId="11" fillId="2" borderId="0" xfId="3" applyFont="1" applyFill="1" applyBorder="1" applyAlignment="1">
      <alignment horizontal="justify" vertical="center"/>
    </xf>
    <xf numFmtId="0" fontId="0" fillId="2" borderId="0" xfId="0" applyFont="1" applyFill="1" applyAlignment="1">
      <alignment horizontal="justify" vertical="center"/>
    </xf>
    <xf numFmtId="0" fontId="11" fillId="2" borderId="0" xfId="3" applyFont="1" applyFill="1" applyBorder="1" applyAlignment="1">
      <alignment horizontal="justify"/>
    </xf>
    <xf numFmtId="0" fontId="0" fillId="2" borderId="0" xfId="0" applyFont="1" applyFill="1" applyAlignment="1"/>
    <xf numFmtId="0" fontId="0" fillId="0" borderId="0" xfId="0" applyFont="1" applyAlignment="1">
      <alignment horizontal="justify"/>
    </xf>
    <xf numFmtId="0" fontId="5" fillId="2" borderId="40" xfId="0" applyFont="1" applyFill="1" applyBorder="1" applyAlignment="1"/>
    <xf numFmtId="0" fontId="0" fillId="0" borderId="40" xfId="0" applyFont="1" applyBorder="1" applyAlignment="1"/>
    <xf numFmtId="0" fontId="9" fillId="3" borderId="3" xfId="0" applyFont="1" applyFill="1" applyBorder="1" applyAlignment="1"/>
    <xf numFmtId="0" fontId="0" fillId="3" borderId="4" xfId="0" applyFont="1" applyFill="1" applyBorder="1" applyAlignment="1"/>
    <xf numFmtId="0" fontId="15" fillId="6" borderId="10" xfId="0" applyFont="1" applyFill="1" applyBorder="1" applyAlignment="1" applyProtection="1">
      <alignment vertical="center"/>
      <protection locked="0"/>
    </xf>
    <xf numFmtId="0" fontId="0" fillId="6" borderId="11" xfId="0" applyFont="1" applyFill="1" applyBorder="1" applyAlignment="1" applyProtection="1">
      <alignment vertical="center"/>
      <protection locked="0"/>
    </xf>
    <xf numFmtId="0" fontId="9" fillId="3" borderId="26" xfId="0" applyFont="1" applyFill="1" applyBorder="1" applyAlignment="1"/>
    <xf numFmtId="0" fontId="0" fillId="3" borderId="20" xfId="0" applyFont="1" applyFill="1" applyBorder="1" applyAlignment="1"/>
    <xf numFmtId="0" fontId="9" fillId="6" borderId="27" xfId="0" applyFont="1" applyFill="1" applyBorder="1" applyAlignment="1" applyProtection="1">
      <alignment horizontal="center" vertical="center"/>
      <protection locked="0"/>
    </xf>
    <xf numFmtId="0" fontId="0" fillId="6" borderId="15" xfId="0" applyFont="1" applyFill="1" applyBorder="1" applyAlignment="1" applyProtection="1">
      <alignment horizontal="center" vertical="center"/>
      <protection locked="0"/>
    </xf>
    <xf numFmtId="0" fontId="9" fillId="3" borderId="28" xfId="0" applyFont="1" applyFill="1" applyBorder="1" applyAlignment="1"/>
    <xf numFmtId="0" fontId="0" fillId="3" borderId="22" xfId="0" applyFont="1" applyFill="1" applyBorder="1" applyAlignment="1"/>
    <xf numFmtId="0" fontId="10" fillId="3" borderId="3" xfId="0" applyFont="1" applyFill="1" applyBorder="1" applyAlignment="1">
      <alignment vertical="center"/>
    </xf>
    <xf numFmtId="0" fontId="10" fillId="3" borderId="4" xfId="0" applyFont="1" applyFill="1" applyBorder="1" applyAlignment="1">
      <alignment vertical="center"/>
    </xf>
    <xf numFmtId="0" fontId="5" fillId="4" borderId="4" xfId="0" applyFont="1" applyFill="1" applyBorder="1" applyAlignment="1">
      <alignment horizontal="center" vertical="center"/>
    </xf>
    <xf numFmtId="0" fontId="0" fillId="4" borderId="5" xfId="0" applyFont="1" applyFill="1" applyBorder="1" applyAlignment="1">
      <alignment horizontal="center" vertical="center"/>
    </xf>
    <xf numFmtId="0" fontId="10" fillId="3" borderId="6" xfId="0" applyFont="1" applyFill="1" applyBorder="1" applyAlignment="1">
      <alignment vertical="center"/>
    </xf>
    <xf numFmtId="0" fontId="10" fillId="3" borderId="7" xfId="0" applyFont="1" applyFill="1" applyBorder="1" applyAlignment="1">
      <alignment vertical="center"/>
    </xf>
    <xf numFmtId="0" fontId="9" fillId="3" borderId="6" xfId="0" applyFont="1" applyFill="1" applyBorder="1" applyAlignment="1">
      <alignment vertical="center"/>
    </xf>
    <xf numFmtId="0" fontId="9" fillId="3" borderId="7" xfId="0" applyFont="1" applyFill="1" applyBorder="1" applyAlignment="1">
      <alignment vertical="center"/>
    </xf>
    <xf numFmtId="0" fontId="9" fillId="3" borderId="10" xfId="0" applyFont="1" applyFill="1" applyBorder="1" applyAlignment="1">
      <alignment vertical="center"/>
    </xf>
    <xf numFmtId="0" fontId="9" fillId="3" borderId="11" xfId="0" applyFont="1" applyFill="1" applyBorder="1" applyAlignment="1">
      <alignment vertical="center"/>
    </xf>
    <xf numFmtId="0" fontId="5" fillId="4" borderId="23" xfId="0" applyFont="1" applyFill="1" applyBorder="1" applyAlignment="1">
      <alignment horizontal="center" vertical="center"/>
    </xf>
    <xf numFmtId="0" fontId="0" fillId="4" borderId="16" xfId="0" applyFont="1" applyFill="1" applyBorder="1" applyAlignment="1">
      <alignment horizontal="center" vertical="center"/>
    </xf>
    <xf numFmtId="165" fontId="5" fillId="3" borderId="18" xfId="0" applyNumberFormat="1" applyFont="1" applyFill="1" applyBorder="1" applyAlignment="1">
      <alignment horizontal="left" vertical="center" wrapText="1"/>
    </xf>
    <xf numFmtId="0" fontId="0" fillId="3" borderId="24" xfId="0" applyFont="1" applyFill="1" applyBorder="1" applyAlignment="1">
      <alignment horizontal="left" vertical="center" wrapText="1"/>
    </xf>
    <xf numFmtId="165" fontId="9" fillId="6" borderId="27" xfId="2" applyNumberFormat="1" applyFont="1" applyFill="1" applyBorder="1" applyAlignment="1" applyProtection="1">
      <alignment horizontal="left" vertical="center"/>
      <protection locked="0"/>
    </xf>
    <xf numFmtId="0" fontId="0" fillId="6" borderId="31" xfId="0" applyFont="1" applyFill="1" applyBorder="1" applyAlignment="1" applyProtection="1">
      <alignment horizontal="left"/>
      <protection locked="0"/>
    </xf>
    <xf numFmtId="0" fontId="0" fillId="6" borderId="15" xfId="0" applyFont="1" applyFill="1" applyBorder="1" applyAlignment="1" applyProtection="1">
      <alignment horizontal="left"/>
      <protection locked="0"/>
    </xf>
    <xf numFmtId="0" fontId="9" fillId="3" borderId="34" xfId="0" applyFont="1" applyFill="1" applyBorder="1" applyAlignment="1">
      <alignment horizontal="left"/>
    </xf>
    <xf numFmtId="0" fontId="0" fillId="3" borderId="21" xfId="0" applyFont="1" applyFill="1" applyBorder="1" applyAlignment="1">
      <alignment horizontal="left"/>
    </xf>
    <xf numFmtId="0" fontId="9" fillId="3" borderId="28" xfId="0" applyFont="1" applyFill="1" applyBorder="1" applyAlignment="1">
      <alignment horizontal="left"/>
    </xf>
    <xf numFmtId="0" fontId="0" fillId="3" borderId="22" xfId="0" applyFont="1" applyFill="1" applyBorder="1" applyAlignment="1">
      <alignment horizontal="left"/>
    </xf>
    <xf numFmtId="0" fontId="5" fillId="3" borderId="26" xfId="0" applyFont="1" applyFill="1" applyBorder="1" applyAlignment="1">
      <alignment horizontal="center" vertical="center"/>
    </xf>
    <xf numFmtId="0" fontId="2" fillId="3" borderId="31" xfId="0" applyFont="1" applyFill="1" applyBorder="1" applyAlignment="1">
      <alignment horizontal="center" vertical="center"/>
    </xf>
    <xf numFmtId="0" fontId="2" fillId="3" borderId="15" xfId="0" applyFont="1" applyFill="1" applyBorder="1" applyAlignment="1">
      <alignment horizontal="center" vertical="center"/>
    </xf>
    <xf numFmtId="0" fontId="9" fillId="3" borderId="18" xfId="0" applyFont="1" applyFill="1" applyBorder="1" applyAlignment="1">
      <alignment horizontal="left" vertical="center" wrapText="1"/>
    </xf>
    <xf numFmtId="0" fontId="0" fillId="3" borderId="19" xfId="0" applyFill="1" applyBorder="1" applyAlignment="1">
      <alignment vertical="center" wrapText="1"/>
    </xf>
    <xf numFmtId="0" fontId="0" fillId="3" borderId="24" xfId="0" applyFill="1" applyBorder="1" applyAlignment="1">
      <alignment vertical="center" wrapText="1"/>
    </xf>
    <xf numFmtId="0" fontId="0" fillId="3" borderId="13" xfId="0" applyFill="1" applyBorder="1" applyAlignment="1">
      <alignment horizontal="left" vertical="center" wrapText="1"/>
    </xf>
    <xf numFmtId="0" fontId="5" fillId="3" borderId="36" xfId="0" applyFont="1" applyFill="1" applyBorder="1" applyAlignment="1">
      <alignment horizontal="center" vertical="center"/>
    </xf>
    <xf numFmtId="0" fontId="2" fillId="3" borderId="37" xfId="0" applyFont="1" applyFill="1" applyBorder="1" applyAlignment="1">
      <alignment horizontal="center" vertical="center"/>
    </xf>
    <xf numFmtId="0" fontId="0" fillId="0" borderId="0" xfId="0" applyAlignment="1">
      <alignment horizontal="justify" wrapText="1"/>
    </xf>
    <xf numFmtId="0" fontId="10" fillId="6" borderId="10" xfId="0" applyFont="1" applyFill="1" applyBorder="1" applyAlignment="1" applyProtection="1">
      <alignment vertical="center"/>
      <protection locked="0"/>
    </xf>
    <xf numFmtId="0" fontId="0" fillId="6" borderId="11" xfId="0" applyFill="1" applyBorder="1" applyAlignment="1" applyProtection="1">
      <alignment vertical="center"/>
      <protection locked="0"/>
    </xf>
    <xf numFmtId="0" fontId="5" fillId="6" borderId="11" xfId="0" applyFont="1" applyFill="1" applyBorder="1" applyAlignment="1" applyProtection="1">
      <alignment vertical="center"/>
      <protection locked="0"/>
    </xf>
    <xf numFmtId="0" fontId="18" fillId="6" borderId="11" xfId="0" applyFont="1" applyFill="1" applyBorder="1" applyAlignment="1" applyProtection="1">
      <alignment vertical="center"/>
      <protection locked="0"/>
    </xf>
    <xf numFmtId="0" fontId="18" fillId="6" borderId="12" xfId="0" applyFont="1" applyFill="1" applyBorder="1" applyAlignment="1" applyProtection="1">
      <alignment vertical="center"/>
      <protection locked="0"/>
    </xf>
    <xf numFmtId="0" fontId="2" fillId="4" borderId="7" xfId="0" applyFont="1" applyFill="1" applyBorder="1" applyAlignment="1">
      <alignment horizontal="right" vertical="center"/>
    </xf>
    <xf numFmtId="0" fontId="0" fillId="0" borderId="7" xfId="0" applyBorder="1" applyAlignment="1">
      <alignment vertical="center"/>
    </xf>
    <xf numFmtId="0" fontId="5" fillId="3" borderId="3" xfId="0" applyFont="1" applyFill="1" applyBorder="1" applyAlignment="1"/>
    <xf numFmtId="0" fontId="0" fillId="0" borderId="4" xfId="0" applyBorder="1" applyAlignment="1"/>
    <xf numFmtId="0" fontId="14" fillId="3" borderId="4" xfId="0" applyFont="1" applyFill="1" applyBorder="1" applyAlignment="1">
      <alignment horizontal="left"/>
    </xf>
    <xf numFmtId="0" fontId="0" fillId="0" borderId="4" xfId="0" applyBorder="1" applyAlignment="1">
      <alignment horizontal="left"/>
    </xf>
    <xf numFmtId="0" fontId="0" fillId="0" borderId="5" xfId="0" applyBorder="1" applyAlignment="1"/>
    <xf numFmtId="0" fontId="2" fillId="4" borderId="11" xfId="0" applyFont="1" applyFill="1" applyBorder="1" applyAlignment="1">
      <alignment horizontal="center" vertical="center"/>
    </xf>
    <xf numFmtId="0" fontId="0" fillId="0" borderId="11" xfId="0" applyBorder="1" applyAlignment="1">
      <alignment vertical="center"/>
    </xf>
    <xf numFmtId="0" fontId="0" fillId="0" borderId="12" xfId="0" applyBorder="1" applyAlignment="1">
      <alignment vertical="center"/>
    </xf>
    <xf numFmtId="0" fontId="15" fillId="4" borderId="4" xfId="0" applyFont="1" applyFill="1" applyBorder="1" applyAlignment="1">
      <alignment horizontal="center" vertical="center"/>
    </xf>
    <xf numFmtId="0" fontId="0" fillId="0" borderId="4" xfId="0" applyBorder="1" applyAlignment="1">
      <alignment vertical="center"/>
    </xf>
    <xf numFmtId="0" fontId="0" fillId="0" borderId="5" xfId="0" applyBorder="1" applyAlignment="1">
      <alignment vertical="center"/>
    </xf>
    <xf numFmtId="0" fontId="19" fillId="3" borderId="3" xfId="0" applyFont="1" applyFill="1" applyBorder="1" applyAlignment="1">
      <alignment vertical="center"/>
    </xf>
    <xf numFmtId="0" fontId="9" fillId="3" borderId="6" xfId="0" applyFont="1" applyFill="1" applyBorder="1" applyAlignment="1">
      <alignment horizontal="left" vertical="center"/>
    </xf>
    <xf numFmtId="0" fontId="0" fillId="0" borderId="7" xfId="0" applyBorder="1" applyAlignment="1">
      <alignment horizontal="left" vertical="center"/>
    </xf>
    <xf numFmtId="0" fontId="9" fillId="3" borderId="10" xfId="0" applyFont="1" applyFill="1" applyBorder="1" applyAlignment="1">
      <alignment horizontal="left" vertical="center"/>
    </xf>
    <xf numFmtId="0" fontId="0" fillId="0" borderId="11" xfId="0" applyBorder="1" applyAlignment="1">
      <alignment horizontal="left" vertical="center"/>
    </xf>
    <xf numFmtId="0" fontId="17" fillId="3" borderId="28" xfId="0" applyFont="1" applyFill="1" applyBorder="1" applyAlignment="1">
      <alignment horizontal="left" vertical="center" wrapText="1"/>
    </xf>
    <xf numFmtId="0" fontId="0" fillId="0" borderId="22" xfId="0" applyBorder="1" applyAlignment="1">
      <alignment horizontal="left" vertical="center"/>
    </xf>
    <xf numFmtId="0" fontId="28" fillId="3" borderId="26" xfId="0" applyFont="1" applyFill="1" applyBorder="1" applyAlignment="1">
      <alignment horizontal="center" vertical="center" wrapText="1"/>
    </xf>
    <xf numFmtId="0" fontId="17" fillId="0" borderId="20" xfId="0" applyFont="1" applyBorder="1" applyAlignment="1">
      <alignment horizontal="center" vertical="center"/>
    </xf>
    <xf numFmtId="0" fontId="28" fillId="3" borderId="27" xfId="0" applyFont="1" applyFill="1" applyBorder="1" applyAlignment="1">
      <alignment horizontal="center" vertical="center" wrapText="1"/>
    </xf>
    <xf numFmtId="0" fontId="28" fillId="0" borderId="31" xfId="0" applyFont="1" applyBorder="1" applyAlignment="1">
      <alignment horizontal="center" vertical="center" wrapText="1"/>
    </xf>
    <xf numFmtId="0" fontId="28" fillId="0" borderId="15" xfId="0" applyFont="1" applyBorder="1" applyAlignment="1">
      <alignment horizontal="center" vertical="center" wrapText="1"/>
    </xf>
    <xf numFmtId="0" fontId="28" fillId="2" borderId="0" xfId="0" applyFont="1" applyFill="1" applyBorder="1" applyAlignment="1">
      <alignment horizontal="left" vertical="center" wrapText="1"/>
    </xf>
    <xf numFmtId="0" fontId="28" fillId="0" borderId="0" xfId="0" applyFont="1" applyAlignment="1">
      <alignment horizontal="left" vertical="center" wrapText="1"/>
    </xf>
    <xf numFmtId="0" fontId="2" fillId="3" borderId="3" xfId="0" applyFont="1" applyFill="1" applyBorder="1" applyAlignment="1">
      <alignment horizontal="left" vertical="center"/>
    </xf>
    <xf numFmtId="0" fontId="0" fillId="0" borderId="5" xfId="0" applyBorder="1" applyAlignment="1">
      <alignment horizontal="left"/>
    </xf>
    <xf numFmtId="0" fontId="0" fillId="6" borderId="12" xfId="0" applyFill="1" applyBorder="1" applyAlignment="1" applyProtection="1">
      <alignment vertical="center"/>
      <protection locked="0"/>
    </xf>
    <xf numFmtId="0" fontId="11" fillId="2" borderId="1" xfId="3" applyFont="1" applyFill="1" applyBorder="1" applyAlignment="1">
      <alignment horizontal="justify" vertical="center" wrapText="1"/>
    </xf>
    <xf numFmtId="0" fontId="0" fillId="0" borderId="1" xfId="0" applyBorder="1" applyAlignment="1">
      <alignment horizontal="justify" vertical="center" wrapText="1"/>
    </xf>
    <xf numFmtId="0" fontId="0" fillId="0" borderId="0" xfId="0" applyAlignment="1">
      <alignment horizontal="justify" vertical="center" wrapText="1"/>
    </xf>
    <xf numFmtId="0" fontId="2" fillId="3" borderId="10" xfId="0" applyFont="1" applyFill="1" applyBorder="1" applyAlignment="1">
      <alignment horizontal="left" vertical="center" wrapText="1"/>
    </xf>
    <xf numFmtId="0" fontId="0" fillId="0" borderId="11" xfId="0" applyBorder="1" applyAlignment="1">
      <alignment vertical="center" wrapText="1"/>
    </xf>
    <xf numFmtId="0" fontId="9" fillId="0" borderId="4" xfId="0" applyFont="1" applyBorder="1" applyAlignment="1">
      <alignment vertical="center"/>
    </xf>
    <xf numFmtId="0" fontId="5" fillId="4" borderId="11" xfId="0" applyFont="1" applyFill="1" applyBorder="1" applyAlignment="1">
      <alignment horizontal="center" vertical="center" wrapText="1"/>
    </xf>
    <xf numFmtId="0" fontId="9" fillId="0" borderId="11" xfId="0" applyFont="1" applyBorder="1" applyAlignment="1">
      <alignment vertical="center" wrapText="1"/>
    </xf>
    <xf numFmtId="0" fontId="18" fillId="4" borderId="4" xfId="0" applyFont="1" applyFill="1" applyBorder="1" applyAlignment="1">
      <alignment horizontal="center" vertical="center" wrapText="1"/>
    </xf>
    <xf numFmtId="0" fontId="18" fillId="0" borderId="4" xfId="0" applyFont="1" applyBorder="1" applyAlignment="1">
      <alignment vertical="center"/>
    </xf>
    <xf numFmtId="0" fontId="18" fillId="0" borderId="5" xfId="0" applyFont="1" applyBorder="1" applyAlignment="1">
      <alignment vertical="center"/>
    </xf>
    <xf numFmtId="0" fontId="18" fillId="4" borderId="11" xfId="0" applyFont="1" applyFill="1" applyBorder="1" applyAlignment="1">
      <alignment horizontal="center" vertical="center" wrapText="1"/>
    </xf>
    <xf numFmtId="0" fontId="18" fillId="0" borderId="11" xfId="0" applyFont="1" applyBorder="1" applyAlignment="1">
      <alignment vertical="center" wrapText="1"/>
    </xf>
    <xf numFmtId="0" fontId="18" fillId="0" borderId="12" xfId="0" applyFont="1" applyBorder="1" applyAlignment="1">
      <alignment vertical="center" wrapText="1"/>
    </xf>
    <xf numFmtId="0" fontId="5" fillId="8" borderId="0" xfId="0" applyFont="1" applyFill="1" applyAlignment="1">
      <alignment horizontal="left" vertical="center"/>
    </xf>
    <xf numFmtId="0" fontId="9" fillId="8" borderId="0" xfId="0" applyFont="1" applyFill="1" applyBorder="1" applyAlignment="1">
      <alignment horizontal="center" vertical="center"/>
    </xf>
    <xf numFmtId="0" fontId="9" fillId="8" borderId="0" xfId="0" applyFont="1" applyFill="1" applyAlignment="1">
      <alignment horizontal="center" vertical="center"/>
    </xf>
    <xf numFmtId="0" fontId="0" fillId="8" borderId="0" xfId="0" applyFill="1" applyBorder="1" applyAlignment="1">
      <alignment vertical="center"/>
    </xf>
    <xf numFmtId="0" fontId="5" fillId="8" borderId="0" xfId="0" applyFont="1" applyFill="1" applyBorder="1" applyAlignment="1">
      <alignment vertical="center"/>
    </xf>
    <xf numFmtId="0" fontId="18" fillId="8" borderId="0" xfId="0" applyFont="1" applyFill="1" applyBorder="1" applyAlignment="1">
      <alignment horizontal="center" vertical="center"/>
    </xf>
    <xf numFmtId="0" fontId="11" fillId="8" borderId="1" xfId="3" applyFont="1" applyFill="1" applyBorder="1" applyAlignment="1">
      <alignment horizontal="justify" vertical="center" wrapText="1"/>
    </xf>
    <xf numFmtId="0" fontId="0" fillId="8" borderId="1" xfId="0" applyFill="1" applyBorder="1" applyAlignment="1">
      <alignment horizontal="justify" vertical="center" wrapText="1"/>
    </xf>
    <xf numFmtId="0" fontId="0" fillId="8" borderId="0" xfId="0" applyFill="1" applyAlignment="1">
      <alignment horizontal="justify" vertical="center" wrapText="1"/>
    </xf>
    <xf numFmtId="0" fontId="0" fillId="8" borderId="0" xfId="0" applyFill="1" applyBorder="1" applyAlignment="1">
      <alignment horizontal="center" vertical="center"/>
    </xf>
    <xf numFmtId="0" fontId="10" fillId="8" borderId="0" xfId="0" applyFont="1" applyFill="1" applyBorder="1" applyAlignment="1">
      <alignment horizontal="left" vertical="center"/>
    </xf>
    <xf numFmtId="0" fontId="10" fillId="8" borderId="0" xfId="0" applyFont="1" applyFill="1" applyBorder="1" applyAlignment="1">
      <alignment horizontal="center" vertical="center"/>
    </xf>
    <xf numFmtId="0" fontId="31" fillId="2" borderId="0" xfId="3" applyFont="1" applyFill="1" applyBorder="1" applyAlignment="1">
      <alignment horizontal="justify" vertical="top" wrapText="1"/>
    </xf>
    <xf numFmtId="0" fontId="18" fillId="0" borderId="0" xfId="0" applyFont="1" applyAlignment="1">
      <alignment horizontal="justify" wrapText="1"/>
    </xf>
    <xf numFmtId="0" fontId="18" fillId="0" borderId="0" xfId="0" applyFont="1" applyAlignment="1">
      <alignment wrapText="1"/>
    </xf>
    <xf numFmtId="0" fontId="32" fillId="8" borderId="0" xfId="0" applyFont="1" applyFill="1" applyAlignment="1">
      <alignment horizontal="left" vertical="top"/>
    </xf>
    <xf numFmtId="0" fontId="5" fillId="2" borderId="0" xfId="0" applyFont="1" applyFill="1" applyAlignment="1">
      <alignment horizontal="left"/>
    </xf>
    <xf numFmtId="0" fontId="9" fillId="2" borderId="0" xfId="0" applyFont="1" applyFill="1" applyAlignment="1">
      <alignment horizontal="center"/>
    </xf>
    <xf numFmtId="0" fontId="0" fillId="2" borderId="0" xfId="0" applyFill="1" applyBorder="1" applyAlignment="1"/>
  </cellXfs>
  <cellStyles count="4">
    <cellStyle name="Millares" xfId="2" builtinId="3"/>
    <cellStyle name="Normal" xfId="0" builtinId="0"/>
    <cellStyle name="Normal 3" xfId="1"/>
    <cellStyle name="Texto explicativo" xfId="3" builtinId="53"/>
  </cellStyles>
  <dxfs count="17">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theme="6"/>
        </patternFill>
      </fill>
      <border>
        <left style="thin">
          <color auto="1"/>
        </left>
        <right/>
        <top style="thin">
          <color auto="1"/>
        </top>
        <bottom style="thin">
          <color auto="1"/>
        </bottom>
        <vertical/>
        <horizontal/>
      </border>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ont>
        <strike val="0"/>
        <color rgb="FFFF0000"/>
      </font>
      <fill>
        <patternFill>
          <fgColor auto="1"/>
        </patternFill>
      </fill>
    </dxf>
    <dxf>
      <font>
        <strike val="0"/>
        <color rgb="FFFF0000"/>
      </font>
      <fill>
        <patternFill>
          <fgColor auto="1"/>
        </patternFill>
      </fill>
    </dxf>
    <dxf>
      <font>
        <strike val="0"/>
        <color rgb="FFFF0000"/>
      </font>
      <fill>
        <patternFill>
          <fgColor auto="1"/>
        </patternFill>
      </fill>
    </dxf>
    <dxf>
      <font>
        <strike val="0"/>
        <color rgb="FFFF0000"/>
      </font>
      <fill>
        <patternFill>
          <fgColor auto="1"/>
        </patternFill>
      </fill>
    </dxf>
    <dxf>
      <font>
        <strike val="0"/>
        <color rgb="FFFF0000"/>
      </font>
      <fill>
        <patternFill>
          <fgColor auto="1"/>
        </patternFill>
      </fill>
    </dxf>
    <dxf>
      <font>
        <b/>
        <i val="0"/>
        <strike val="0"/>
        <color rgb="FFFF0000"/>
      </font>
    </dxf>
    <dxf>
      <font>
        <b/>
        <i val="0"/>
        <strike val="0"/>
        <color rgb="FFFF0000"/>
      </font>
    </dxf>
  </dxfs>
  <tableStyles count="0" defaultTableStyle="TableStyleMedium9" defaultPivotStyle="PivotStyleLight16"/>
  <colors>
    <mruColors>
      <color rgb="FFFFFF99"/>
      <color rgb="FF6D6E71"/>
      <color rgb="FF666699"/>
      <color rgb="FF003399"/>
      <color rgb="FF333399"/>
      <color rgb="FF6600CC"/>
      <color rgb="FF6600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3</xdr:col>
      <xdr:colOff>16453</xdr:colOff>
      <xdr:row>1</xdr:row>
      <xdr:rowOff>67315</xdr:rowOff>
    </xdr:from>
    <xdr:to>
      <xdr:col>4</xdr:col>
      <xdr:colOff>831773</xdr:colOff>
      <xdr:row>1</xdr:row>
      <xdr:rowOff>784149</xdr:rowOff>
    </xdr:to>
    <xdr:pic>
      <xdr:nvPicPr>
        <xdr:cNvPr id="3" name="2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312228" y="229240"/>
          <a:ext cx="1901170" cy="716834"/>
        </a:xfrm>
        <a:prstGeom prst="rect">
          <a:avLst/>
        </a:prstGeom>
      </xdr:spPr>
    </xdr:pic>
    <xdr:clientData/>
  </xdr:twoCellAnchor>
  <xdr:twoCellAnchor editAs="oneCell">
    <xdr:from>
      <xdr:col>3</xdr:col>
      <xdr:colOff>0</xdr:colOff>
      <xdr:row>3</xdr:row>
      <xdr:rowOff>0</xdr:rowOff>
    </xdr:from>
    <xdr:to>
      <xdr:col>4</xdr:col>
      <xdr:colOff>724819</xdr:colOff>
      <xdr:row>6</xdr:row>
      <xdr:rowOff>72824</xdr:rowOff>
    </xdr:to>
    <xdr:pic>
      <xdr:nvPicPr>
        <xdr:cNvPr id="2" name="1 Imagen"/>
        <xdr:cNvPicPr>
          <a:picLocks noChangeAspect="1"/>
        </xdr:cNvPicPr>
      </xdr:nvPicPr>
      <xdr:blipFill>
        <a:blip xmlns:r="http://schemas.openxmlformats.org/officeDocument/2006/relationships" r:embed="rId2"/>
        <a:stretch>
          <a:fillRect/>
        </a:stretch>
      </xdr:blipFill>
      <xdr:spPr>
        <a:xfrm>
          <a:off x="4295775" y="1504950"/>
          <a:ext cx="1810669" cy="61574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219075</xdr:colOff>
      <xdr:row>1</xdr:row>
      <xdr:rowOff>19050</xdr:rowOff>
    </xdr:from>
    <xdr:to>
      <xdr:col>7</xdr:col>
      <xdr:colOff>488295</xdr:colOff>
      <xdr:row>1</xdr:row>
      <xdr:rowOff>801242</xdr:rowOff>
    </xdr:to>
    <xdr:pic>
      <xdr:nvPicPr>
        <xdr:cNvPr id="29" name="28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714750" y="180975"/>
          <a:ext cx="2066270" cy="782192"/>
        </a:xfrm>
        <a:prstGeom prst="rect">
          <a:avLst/>
        </a:prstGeom>
      </xdr:spPr>
    </xdr:pic>
    <xdr:clientData/>
  </xdr:twoCellAnchor>
  <xdr:twoCellAnchor editAs="oneCell">
    <xdr:from>
      <xdr:col>13</xdr:col>
      <xdr:colOff>781050</xdr:colOff>
      <xdr:row>1</xdr:row>
      <xdr:rowOff>19050</xdr:rowOff>
    </xdr:from>
    <xdr:to>
      <xdr:col>16</xdr:col>
      <xdr:colOff>586720</xdr:colOff>
      <xdr:row>1</xdr:row>
      <xdr:rowOff>801242</xdr:rowOff>
    </xdr:to>
    <xdr:pic>
      <xdr:nvPicPr>
        <xdr:cNvPr id="70" name="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163175" y="180975"/>
          <a:ext cx="2063095" cy="782192"/>
        </a:xfrm>
        <a:prstGeom prst="rect">
          <a:avLst/>
        </a:prstGeom>
      </xdr:spPr>
    </xdr:pic>
    <xdr:clientData/>
  </xdr:twoCellAnchor>
  <xdr:twoCellAnchor editAs="oneCell">
    <xdr:from>
      <xdr:col>21</xdr:col>
      <xdr:colOff>908050</xdr:colOff>
      <xdr:row>1</xdr:row>
      <xdr:rowOff>19050</xdr:rowOff>
    </xdr:from>
    <xdr:to>
      <xdr:col>24</xdr:col>
      <xdr:colOff>643870</xdr:colOff>
      <xdr:row>1</xdr:row>
      <xdr:rowOff>801242</xdr:rowOff>
    </xdr:to>
    <xdr:pic>
      <xdr:nvPicPr>
        <xdr:cNvPr id="71" name="70 Imagen"/>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6005175" y="180975"/>
          <a:ext cx="2059920" cy="782192"/>
        </a:xfrm>
        <a:prstGeom prst="rect">
          <a:avLst/>
        </a:prstGeom>
      </xdr:spPr>
    </xdr:pic>
    <xdr:clientData/>
  </xdr:twoCellAnchor>
  <xdr:twoCellAnchor>
    <xdr:from>
      <xdr:col>17</xdr:col>
      <xdr:colOff>101600</xdr:colOff>
      <xdr:row>1</xdr:row>
      <xdr:rowOff>266700</xdr:rowOff>
    </xdr:from>
    <xdr:to>
      <xdr:col>21</xdr:col>
      <xdr:colOff>827052</xdr:colOff>
      <xdr:row>12</xdr:row>
      <xdr:rowOff>33416</xdr:rowOff>
    </xdr:to>
    <xdr:grpSp>
      <xdr:nvGrpSpPr>
        <xdr:cNvPr id="72" name="71 Grupo"/>
        <xdr:cNvGrpSpPr/>
      </xdr:nvGrpSpPr>
      <xdr:grpSpPr>
        <a:xfrm>
          <a:off x="12375243" y="429986"/>
          <a:ext cx="3582952" cy="2297644"/>
          <a:chOff x="7390739" y="27117879"/>
          <a:chExt cx="3918825" cy="2895618"/>
        </a:xfrm>
      </xdr:grpSpPr>
      <xdr:sp macro="" textlink="">
        <xdr:nvSpPr>
          <xdr:cNvPr id="73" name="72 CuadroTexto"/>
          <xdr:cNvSpPr txBox="1"/>
        </xdr:nvSpPr>
        <xdr:spPr>
          <a:xfrm>
            <a:off x="10038744" y="29056781"/>
            <a:ext cx="1187900" cy="188309"/>
          </a:xfrm>
          <a:prstGeom prst="rect">
            <a:avLst/>
          </a:prstGeom>
          <a:solidFill>
            <a:sysClr val="window" lastClr="FFFFFF"/>
          </a:solidFill>
          <a:ln w="9525" cmpd="sng">
            <a:solidFill>
              <a:sysClr val="window" lastClr="FFFFFF">
                <a:shade val="50000"/>
              </a:sysClr>
            </a:solidFill>
          </a:ln>
          <a:effectLst/>
        </xdr:spPr>
        <xdr:txBody>
          <a:bodyPr vertOverflow="clip" wrap="non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L" sz="1000" b="0" i="0" u="none" strike="noStrike" kern="0" cap="none" spc="0" normalizeH="0" baseline="0" noProof="0">
                <a:ln>
                  <a:noFill/>
                </a:ln>
                <a:solidFill>
                  <a:sysClr val="windowText" lastClr="000000"/>
                </a:solidFill>
                <a:effectLst/>
                <a:uLnTx/>
                <a:uFillTx/>
                <a:latin typeface="Calibri"/>
              </a:rPr>
              <a:t>Recinto colindante 1</a:t>
            </a:r>
          </a:p>
        </xdr:txBody>
      </xdr:sp>
      <xdr:sp macro="" textlink="">
        <xdr:nvSpPr>
          <xdr:cNvPr id="74" name="73 CuadroTexto"/>
          <xdr:cNvSpPr txBox="1"/>
        </xdr:nvSpPr>
        <xdr:spPr>
          <a:xfrm>
            <a:off x="8744413" y="29806288"/>
            <a:ext cx="947327" cy="207209"/>
          </a:xfrm>
          <a:prstGeom prst="rect">
            <a:avLst/>
          </a:prstGeom>
          <a:solidFill>
            <a:sysClr val="window" lastClr="FFFFFF"/>
          </a:solidFill>
          <a:ln w="9525" cmpd="sng">
            <a:solidFill>
              <a:sysClr val="window" lastClr="FFFFFF">
                <a:shade val="50000"/>
              </a:sysClr>
            </a:solidFill>
          </a:ln>
          <a:effectLst/>
        </xdr:spPr>
        <xdr:txBody>
          <a:bodyPr vertOverflow="clip" wrap="non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L" sz="1100" b="0" i="0" u="none" strike="noStrike" kern="0" cap="none" spc="0" normalizeH="0" baseline="0" noProof="0">
                <a:ln>
                  <a:noFill/>
                </a:ln>
                <a:solidFill>
                  <a:sysClr val="windowText" lastClr="000000"/>
                </a:solidFill>
                <a:effectLst/>
                <a:uLnTx/>
                <a:uFillTx/>
                <a:latin typeface="Calibri"/>
              </a:rPr>
              <a:t>Recinto </a:t>
            </a:r>
            <a:r>
              <a:rPr kumimoji="0" lang="es-CL" sz="1000" b="0" i="0" u="none" strike="noStrike" kern="0" cap="none" spc="0" normalizeH="0" baseline="0" noProof="0">
                <a:ln>
                  <a:noFill/>
                </a:ln>
                <a:solidFill>
                  <a:sysClr val="windowText" lastClr="000000"/>
                </a:solidFill>
                <a:effectLst/>
                <a:uLnTx/>
                <a:uFillTx/>
                <a:latin typeface="Calibri"/>
              </a:rPr>
              <a:t>inferior</a:t>
            </a:r>
          </a:p>
        </xdr:txBody>
      </xdr:sp>
      <xdr:sp macro="" textlink="">
        <xdr:nvSpPr>
          <xdr:cNvPr id="75" name="74 CuadroTexto"/>
          <xdr:cNvSpPr txBox="1"/>
        </xdr:nvSpPr>
        <xdr:spPr>
          <a:xfrm>
            <a:off x="7390739" y="29079190"/>
            <a:ext cx="1220799" cy="239041"/>
          </a:xfrm>
          <a:prstGeom prst="rect">
            <a:avLst/>
          </a:prstGeom>
          <a:solidFill>
            <a:sysClr val="window" lastClr="FFFFFF"/>
          </a:solidFill>
          <a:ln w="9525" cmpd="sng">
            <a:solidFill>
              <a:sysClr val="window" lastClr="FFFFFF">
                <a:shade val="50000"/>
              </a:sysClr>
            </a:solidFill>
          </a:ln>
          <a:effectLst/>
        </xdr:spPr>
        <xdr:txBody>
          <a:bodyPr vertOverflow="clip" wrap="none" lIns="0" tIns="0" rIns="0" bIns="0"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L" sz="1100" b="0" i="0" u="none" strike="noStrike" kern="0" cap="none" spc="0" normalizeH="0" baseline="0" noProof="0">
                <a:ln>
                  <a:noFill/>
                </a:ln>
                <a:solidFill>
                  <a:sysClr val="windowText" lastClr="000000"/>
                </a:solidFill>
                <a:effectLst/>
                <a:uLnTx/>
                <a:uFillTx/>
                <a:latin typeface="Calibri"/>
              </a:rPr>
              <a:t>Recinto colindante 2</a:t>
            </a:r>
          </a:p>
        </xdr:txBody>
      </xdr:sp>
      <xdr:sp macro="" textlink="">
        <xdr:nvSpPr>
          <xdr:cNvPr id="76" name="75 CuadroTexto"/>
          <xdr:cNvSpPr txBox="1"/>
        </xdr:nvSpPr>
        <xdr:spPr>
          <a:xfrm>
            <a:off x="8940548" y="27117879"/>
            <a:ext cx="1001753" cy="207209"/>
          </a:xfrm>
          <a:prstGeom prst="rect">
            <a:avLst/>
          </a:prstGeom>
          <a:solidFill>
            <a:sysClr val="window" lastClr="FFFFFF"/>
          </a:solidFill>
          <a:ln w="9525" cmpd="sng">
            <a:solidFill>
              <a:sysClr val="window" lastClr="FFFFFF">
                <a:shade val="50000"/>
              </a:sysClr>
            </a:solidFill>
          </a:ln>
          <a:effectLst/>
        </xdr:spPr>
        <xdr:txBody>
          <a:bodyPr vertOverflow="clip" wrap="non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L" sz="1100" b="0" i="0" u="none" strike="noStrike" kern="0" cap="none" spc="0" normalizeH="0" baseline="0" noProof="0">
                <a:ln>
                  <a:noFill/>
                </a:ln>
                <a:solidFill>
                  <a:sysClr val="windowText" lastClr="000000"/>
                </a:solidFill>
                <a:effectLst/>
                <a:uLnTx/>
                <a:uFillTx/>
                <a:latin typeface="Calibri"/>
              </a:rPr>
              <a:t>Recinto </a:t>
            </a:r>
            <a:r>
              <a:rPr kumimoji="0" lang="es-CL" sz="1000" b="0" i="0" u="none" strike="noStrike" kern="0" cap="none" spc="0" normalizeH="0" baseline="0" noProof="0">
                <a:ln>
                  <a:noFill/>
                </a:ln>
                <a:solidFill>
                  <a:sysClr val="windowText" lastClr="000000"/>
                </a:solidFill>
                <a:effectLst/>
                <a:uLnTx/>
                <a:uFillTx/>
                <a:latin typeface="Calibri"/>
              </a:rPr>
              <a:t>superior</a:t>
            </a:r>
          </a:p>
        </xdr:txBody>
      </xdr:sp>
      <xdr:sp macro="" textlink="">
        <xdr:nvSpPr>
          <xdr:cNvPr id="77" name="76 CuadroTexto"/>
          <xdr:cNvSpPr txBox="1"/>
        </xdr:nvSpPr>
        <xdr:spPr>
          <a:xfrm>
            <a:off x="10064175" y="27374764"/>
            <a:ext cx="1245389" cy="207209"/>
          </a:xfrm>
          <a:prstGeom prst="rect">
            <a:avLst/>
          </a:prstGeom>
          <a:solidFill>
            <a:sysClr val="window" lastClr="FFFFFF"/>
          </a:solidFill>
          <a:ln w="9525" cmpd="sng">
            <a:solidFill>
              <a:sysClr val="window" lastClr="FFFFFF">
                <a:shade val="50000"/>
              </a:sysClr>
            </a:solidFill>
          </a:ln>
          <a:effectLst/>
        </xdr:spPr>
        <xdr:txBody>
          <a:bodyPr vertOverflow="clip" wrap="non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L" sz="1100" b="0" i="0" u="none" strike="noStrike" kern="0" cap="none" spc="0" normalizeH="0" baseline="0" noProof="0">
                <a:ln>
                  <a:noFill/>
                </a:ln>
                <a:solidFill>
                  <a:sysClr val="windowText" lastClr="000000"/>
                </a:solidFill>
                <a:effectLst/>
                <a:uLnTx/>
                <a:uFillTx/>
                <a:latin typeface="Calibri"/>
              </a:rPr>
              <a:t>Recinto </a:t>
            </a:r>
            <a:r>
              <a:rPr kumimoji="0" lang="es-CL" sz="1000" b="0" i="0" u="none" strike="noStrike" kern="0" cap="none" spc="0" normalizeH="0" baseline="0" noProof="0">
                <a:ln>
                  <a:noFill/>
                </a:ln>
                <a:solidFill>
                  <a:sysClr val="windowText" lastClr="000000"/>
                </a:solidFill>
                <a:effectLst/>
                <a:uLnTx/>
                <a:uFillTx/>
                <a:latin typeface="Calibri"/>
              </a:rPr>
              <a:t>colindante</a:t>
            </a:r>
            <a:r>
              <a:rPr kumimoji="0" lang="es-CL" sz="1100" b="0" i="0" u="none" strike="noStrike" kern="0" cap="none" spc="0" normalizeH="0" baseline="0" noProof="0">
                <a:ln>
                  <a:noFill/>
                </a:ln>
                <a:solidFill>
                  <a:sysClr val="windowText" lastClr="000000"/>
                </a:solidFill>
                <a:effectLst/>
                <a:uLnTx/>
                <a:uFillTx/>
                <a:latin typeface="Calibri"/>
              </a:rPr>
              <a:t> 3</a:t>
            </a:r>
          </a:p>
        </xdr:txBody>
      </xdr:sp>
      <xdr:sp macro="" textlink="">
        <xdr:nvSpPr>
          <xdr:cNvPr id="78" name="77 Cubo"/>
          <xdr:cNvSpPr/>
        </xdr:nvSpPr>
        <xdr:spPr>
          <a:xfrm>
            <a:off x="8768145" y="28810048"/>
            <a:ext cx="1232647" cy="974912"/>
          </a:xfrm>
          <a:prstGeom prst="cube">
            <a:avLst/>
          </a:prstGeom>
          <a:solidFill>
            <a:srgbClr val="F6FC10">
              <a:alpha val="50196"/>
            </a:srgbClr>
          </a:solidFill>
          <a:ln w="25400" cap="flat" cmpd="sng" algn="ctr">
            <a:solidFill>
              <a:srgbClr val="4F81BD">
                <a:shade val="50000"/>
              </a:srgbClr>
            </a:solidFill>
            <a:prstDash val="solid"/>
          </a:ln>
          <a:effectLst/>
        </xdr:spPr>
        <xdr:txBody>
          <a:bodyPr vert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0" lang="es-CL" sz="1100" b="0" i="0" u="none" strike="noStrike" kern="0" cap="none" spc="0" normalizeH="0" baseline="0" noProof="0">
              <a:ln>
                <a:noFill/>
              </a:ln>
              <a:solidFill>
                <a:sysClr val="window" lastClr="FFFFFF"/>
              </a:solidFill>
              <a:effectLst/>
              <a:uLnTx/>
              <a:uFillTx/>
              <a:latin typeface="Calibri"/>
            </a:endParaRPr>
          </a:p>
        </xdr:txBody>
      </xdr:sp>
      <xdr:sp macro="" textlink="">
        <xdr:nvSpPr>
          <xdr:cNvPr id="79" name="78 Cubo"/>
          <xdr:cNvSpPr/>
        </xdr:nvSpPr>
        <xdr:spPr>
          <a:xfrm>
            <a:off x="9005006" y="27812998"/>
            <a:ext cx="1232647" cy="974912"/>
          </a:xfrm>
          <a:prstGeom prst="cube">
            <a:avLst/>
          </a:prstGeom>
          <a:solidFill>
            <a:srgbClr val="F6FC10">
              <a:alpha val="50196"/>
            </a:srgbClr>
          </a:solidFill>
          <a:ln w="25400" cap="flat" cmpd="sng" algn="ctr">
            <a:solidFill>
              <a:srgbClr val="4F81BD">
                <a:shade val="50000"/>
              </a:srgbClr>
            </a:solidFill>
            <a:prstDash val="solid"/>
          </a:ln>
          <a:effectLst/>
        </xdr:spPr>
        <xdr:txBody>
          <a:bodyPr vert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0" lang="es-CL" sz="1100" b="0" i="0" u="none" strike="noStrike" kern="0" cap="none" spc="0" normalizeH="0" baseline="0" noProof="0">
              <a:ln>
                <a:noFill/>
              </a:ln>
              <a:solidFill>
                <a:sysClr val="window" lastClr="FFFFFF"/>
              </a:solidFill>
              <a:effectLst/>
              <a:uLnTx/>
              <a:uFillTx/>
              <a:latin typeface="Calibri"/>
            </a:endParaRPr>
          </a:p>
        </xdr:txBody>
      </xdr:sp>
      <xdr:sp macro="" textlink="">
        <xdr:nvSpPr>
          <xdr:cNvPr id="80" name="79 Cubo"/>
          <xdr:cNvSpPr/>
        </xdr:nvSpPr>
        <xdr:spPr>
          <a:xfrm>
            <a:off x="7801003" y="28059530"/>
            <a:ext cx="1232647" cy="974912"/>
          </a:xfrm>
          <a:prstGeom prst="cube">
            <a:avLst/>
          </a:prstGeom>
          <a:solidFill>
            <a:srgbClr val="F6FC10">
              <a:alpha val="50196"/>
            </a:srgbClr>
          </a:solidFill>
          <a:ln w="25400" cap="flat" cmpd="sng" algn="ctr">
            <a:solidFill>
              <a:srgbClr val="4F81BD">
                <a:shade val="50000"/>
              </a:srgbClr>
            </a:solidFill>
            <a:prstDash val="solid"/>
          </a:ln>
          <a:effectLst/>
        </xdr:spPr>
        <xdr:txBody>
          <a:bodyPr vert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0" lang="es-CL" sz="1100" b="0" i="0" u="none" strike="noStrike" kern="0" cap="none" spc="0" normalizeH="0" baseline="0" noProof="0">
              <a:ln>
                <a:noFill/>
              </a:ln>
              <a:solidFill>
                <a:sysClr val="window" lastClr="FFFFFF"/>
              </a:solidFill>
              <a:effectLst/>
              <a:uLnTx/>
              <a:uFillTx/>
              <a:latin typeface="Calibri"/>
            </a:endParaRPr>
          </a:p>
        </xdr:txBody>
      </xdr:sp>
      <xdr:sp macro="" textlink="">
        <xdr:nvSpPr>
          <xdr:cNvPr id="81" name="80 Cubo"/>
          <xdr:cNvSpPr/>
        </xdr:nvSpPr>
        <xdr:spPr>
          <a:xfrm>
            <a:off x="8763001" y="28059530"/>
            <a:ext cx="1232647" cy="974912"/>
          </a:xfrm>
          <a:prstGeom prst="cube">
            <a:avLst/>
          </a:prstGeom>
          <a:solidFill>
            <a:srgbClr val="4F81BD"/>
          </a:solidFill>
          <a:ln w="25400" cap="flat" cmpd="sng" algn="ctr">
            <a:solidFill>
              <a:srgbClr val="4F81BD">
                <a:shade val="50000"/>
              </a:srgbClr>
            </a:solidFill>
            <a:prstDash val="solid"/>
          </a:ln>
          <a:effectLst/>
        </xdr:spPr>
        <xdr:txBody>
          <a:bodyPr vert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L" sz="1100" b="1" i="0" u="none" strike="noStrike" kern="0" cap="none" spc="0" normalizeH="0" baseline="0" noProof="0">
                <a:ln>
                  <a:noFill/>
                </a:ln>
                <a:solidFill>
                  <a:sysClr val="window" lastClr="FFFFFF"/>
                </a:solidFill>
                <a:effectLst/>
                <a:uLnTx/>
                <a:uFillTx/>
                <a:latin typeface="Calibri"/>
              </a:rPr>
              <a:t>Recinto evaluado</a:t>
            </a:r>
          </a:p>
        </xdr:txBody>
      </xdr:sp>
      <xdr:sp macro="" textlink="">
        <xdr:nvSpPr>
          <xdr:cNvPr id="82" name="81 Cubo"/>
          <xdr:cNvSpPr/>
        </xdr:nvSpPr>
        <xdr:spPr>
          <a:xfrm>
            <a:off x="8758519" y="27315460"/>
            <a:ext cx="1232647" cy="974912"/>
          </a:xfrm>
          <a:prstGeom prst="cube">
            <a:avLst/>
          </a:prstGeom>
          <a:solidFill>
            <a:srgbClr val="F6FC10">
              <a:alpha val="50196"/>
            </a:srgbClr>
          </a:solidFill>
          <a:ln w="25400" cap="flat" cmpd="sng" algn="ctr">
            <a:solidFill>
              <a:srgbClr val="4F81BD">
                <a:shade val="50000"/>
              </a:srgbClr>
            </a:solidFill>
            <a:prstDash val="solid"/>
          </a:ln>
          <a:effectLst/>
        </xdr:spPr>
        <xdr:txBody>
          <a:bodyPr vert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0" lang="es-CL" sz="1100" b="0" i="0" u="none" strike="noStrike" kern="0" cap="none" spc="0" normalizeH="0" baseline="0" noProof="0">
              <a:ln>
                <a:noFill/>
              </a:ln>
              <a:solidFill>
                <a:srgbClr val="FF0000"/>
              </a:solidFill>
              <a:effectLst/>
              <a:uLnTx/>
              <a:uFillTx/>
              <a:latin typeface="Calibri"/>
            </a:endParaRPr>
          </a:p>
        </xdr:txBody>
      </xdr:sp>
      <xdr:sp macro="" textlink="">
        <xdr:nvSpPr>
          <xdr:cNvPr id="83" name="82 Cubo"/>
          <xdr:cNvSpPr/>
        </xdr:nvSpPr>
        <xdr:spPr>
          <a:xfrm>
            <a:off x="9770232" y="28064870"/>
            <a:ext cx="1232647" cy="974912"/>
          </a:xfrm>
          <a:prstGeom prst="cube">
            <a:avLst/>
          </a:prstGeom>
          <a:solidFill>
            <a:srgbClr val="F6FC10">
              <a:alpha val="50196"/>
            </a:srgbClr>
          </a:solidFill>
          <a:ln w="25400" cap="flat" cmpd="sng" algn="ctr">
            <a:solidFill>
              <a:srgbClr val="4F81BD">
                <a:shade val="50000"/>
              </a:srgbClr>
            </a:solidFill>
            <a:prstDash val="solid"/>
          </a:ln>
          <a:effectLst/>
        </xdr:spPr>
        <xdr:txBody>
          <a:bodyPr vert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0" lang="es-CL" sz="1100" b="0" i="0" u="none" strike="noStrike" kern="0" cap="none" spc="0" normalizeH="0" baseline="0" noProof="0">
              <a:ln>
                <a:noFill/>
              </a:ln>
              <a:solidFill>
                <a:sysClr val="window" lastClr="FFFFFF"/>
              </a:solidFill>
              <a:effectLst/>
              <a:uLnTx/>
              <a:uFillTx/>
              <a:latin typeface="Calibri"/>
            </a:endParaRPr>
          </a:p>
        </xdr:txBody>
      </xdr:sp>
      <xdr:cxnSp macro="">
        <xdr:nvCxnSpPr>
          <xdr:cNvPr id="84" name="83 Conector curvado"/>
          <xdr:cNvCxnSpPr>
            <a:stCxn id="77" idx="2"/>
          </xdr:cNvCxnSpPr>
        </xdr:nvCxnSpPr>
        <xdr:spPr>
          <a:xfrm rot="5400000">
            <a:off x="10334218" y="27507853"/>
            <a:ext cx="278532" cy="426773"/>
          </a:xfrm>
          <a:prstGeom prst="curvedConnector2">
            <a:avLst/>
          </a:prstGeom>
          <a:noFill/>
          <a:ln w="9525" cap="flat" cmpd="sng" algn="ctr">
            <a:solidFill>
              <a:srgbClr val="4F81BD">
                <a:shade val="95000"/>
                <a:satMod val="105000"/>
              </a:srgbClr>
            </a:solidFill>
            <a:prstDash val="solid"/>
            <a:tailEnd type="arrow"/>
          </a:ln>
          <a:effectLst/>
        </xdr:spPr>
      </xdr:cxnSp>
    </xdr:grpSp>
    <xdr:clientData/>
  </xdr:twoCellAnchor>
  <xdr:twoCellAnchor>
    <xdr:from>
      <xdr:col>8</xdr:col>
      <xdr:colOff>63500</xdr:colOff>
      <xdr:row>1</xdr:row>
      <xdr:rowOff>292100</xdr:rowOff>
    </xdr:from>
    <xdr:to>
      <xdr:col>13</xdr:col>
      <xdr:colOff>509552</xdr:colOff>
      <xdr:row>12</xdr:row>
      <xdr:rowOff>58816</xdr:rowOff>
    </xdr:to>
    <xdr:grpSp>
      <xdr:nvGrpSpPr>
        <xdr:cNvPr id="57" name="56 Grupo"/>
        <xdr:cNvGrpSpPr/>
      </xdr:nvGrpSpPr>
      <xdr:grpSpPr>
        <a:xfrm>
          <a:off x="6295571" y="455386"/>
          <a:ext cx="3602910" cy="2297644"/>
          <a:chOff x="7390739" y="27117879"/>
          <a:chExt cx="3918825" cy="2895618"/>
        </a:xfrm>
      </xdr:grpSpPr>
      <xdr:sp macro="" textlink="">
        <xdr:nvSpPr>
          <xdr:cNvPr id="58" name="57 CuadroTexto"/>
          <xdr:cNvSpPr txBox="1"/>
        </xdr:nvSpPr>
        <xdr:spPr>
          <a:xfrm>
            <a:off x="10038744" y="29056781"/>
            <a:ext cx="1187900" cy="188309"/>
          </a:xfrm>
          <a:prstGeom prst="rect">
            <a:avLst/>
          </a:prstGeom>
          <a:solidFill>
            <a:sysClr val="window" lastClr="FFFFFF"/>
          </a:solidFill>
          <a:ln w="9525" cmpd="sng">
            <a:solidFill>
              <a:sysClr val="window" lastClr="FFFFFF">
                <a:shade val="50000"/>
              </a:sysClr>
            </a:solidFill>
          </a:ln>
          <a:effectLst/>
        </xdr:spPr>
        <xdr:txBody>
          <a:bodyPr vertOverflow="clip" wrap="non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L" sz="1000" b="0" i="0" u="none" strike="noStrike" kern="0" cap="none" spc="0" normalizeH="0" baseline="0" noProof="0">
                <a:ln>
                  <a:noFill/>
                </a:ln>
                <a:solidFill>
                  <a:sysClr val="windowText" lastClr="000000"/>
                </a:solidFill>
                <a:effectLst/>
                <a:uLnTx/>
                <a:uFillTx/>
                <a:latin typeface="Calibri"/>
              </a:rPr>
              <a:t>Recinto colindante 1</a:t>
            </a:r>
          </a:p>
        </xdr:txBody>
      </xdr:sp>
      <xdr:sp macro="" textlink="">
        <xdr:nvSpPr>
          <xdr:cNvPr id="59" name="58 CuadroTexto"/>
          <xdr:cNvSpPr txBox="1"/>
        </xdr:nvSpPr>
        <xdr:spPr>
          <a:xfrm>
            <a:off x="8744413" y="29806288"/>
            <a:ext cx="947327" cy="207209"/>
          </a:xfrm>
          <a:prstGeom prst="rect">
            <a:avLst/>
          </a:prstGeom>
          <a:solidFill>
            <a:sysClr val="window" lastClr="FFFFFF"/>
          </a:solidFill>
          <a:ln w="9525" cmpd="sng">
            <a:solidFill>
              <a:sysClr val="window" lastClr="FFFFFF">
                <a:shade val="50000"/>
              </a:sysClr>
            </a:solidFill>
          </a:ln>
          <a:effectLst/>
        </xdr:spPr>
        <xdr:txBody>
          <a:bodyPr vertOverflow="clip" wrap="non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L" sz="1100" b="0" i="0" u="none" strike="noStrike" kern="0" cap="none" spc="0" normalizeH="0" baseline="0" noProof="0">
                <a:ln>
                  <a:noFill/>
                </a:ln>
                <a:solidFill>
                  <a:sysClr val="windowText" lastClr="000000"/>
                </a:solidFill>
                <a:effectLst/>
                <a:uLnTx/>
                <a:uFillTx/>
                <a:latin typeface="Calibri"/>
              </a:rPr>
              <a:t>Recinto </a:t>
            </a:r>
            <a:r>
              <a:rPr kumimoji="0" lang="es-CL" sz="1000" b="0" i="0" u="none" strike="noStrike" kern="0" cap="none" spc="0" normalizeH="0" baseline="0" noProof="0">
                <a:ln>
                  <a:noFill/>
                </a:ln>
                <a:solidFill>
                  <a:sysClr val="windowText" lastClr="000000"/>
                </a:solidFill>
                <a:effectLst/>
                <a:uLnTx/>
                <a:uFillTx/>
                <a:latin typeface="Calibri"/>
              </a:rPr>
              <a:t>inferior</a:t>
            </a:r>
          </a:p>
        </xdr:txBody>
      </xdr:sp>
      <xdr:sp macro="" textlink="">
        <xdr:nvSpPr>
          <xdr:cNvPr id="60" name="59 CuadroTexto"/>
          <xdr:cNvSpPr txBox="1"/>
        </xdr:nvSpPr>
        <xdr:spPr>
          <a:xfrm>
            <a:off x="7390739" y="29079190"/>
            <a:ext cx="1220799" cy="243070"/>
          </a:xfrm>
          <a:prstGeom prst="rect">
            <a:avLst/>
          </a:prstGeom>
          <a:solidFill>
            <a:sysClr val="window" lastClr="FFFFFF"/>
          </a:solidFill>
          <a:ln w="9525" cmpd="sng">
            <a:solidFill>
              <a:sysClr val="window" lastClr="FFFFFF">
                <a:shade val="50000"/>
              </a:sysClr>
            </a:solidFill>
          </a:ln>
          <a:effectLst/>
        </xdr:spPr>
        <xdr:txBody>
          <a:bodyPr vertOverflow="clip" wrap="none" lIns="0" tIns="0" rIns="0" bIns="0"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L" sz="1100" b="0" i="0" u="none" strike="noStrike" kern="0" cap="none" spc="0" normalizeH="0" baseline="0" noProof="0">
                <a:ln>
                  <a:noFill/>
                </a:ln>
                <a:solidFill>
                  <a:sysClr val="windowText" lastClr="000000"/>
                </a:solidFill>
                <a:effectLst/>
                <a:uLnTx/>
                <a:uFillTx/>
                <a:latin typeface="Calibri"/>
              </a:rPr>
              <a:t>Recinto colindante 2</a:t>
            </a:r>
          </a:p>
        </xdr:txBody>
      </xdr:sp>
      <xdr:sp macro="" textlink="">
        <xdr:nvSpPr>
          <xdr:cNvPr id="61" name="60 CuadroTexto"/>
          <xdr:cNvSpPr txBox="1"/>
        </xdr:nvSpPr>
        <xdr:spPr>
          <a:xfrm>
            <a:off x="8940548" y="27117879"/>
            <a:ext cx="1001753" cy="207209"/>
          </a:xfrm>
          <a:prstGeom prst="rect">
            <a:avLst/>
          </a:prstGeom>
          <a:solidFill>
            <a:sysClr val="window" lastClr="FFFFFF"/>
          </a:solidFill>
          <a:ln w="9525" cmpd="sng">
            <a:solidFill>
              <a:sysClr val="window" lastClr="FFFFFF">
                <a:shade val="50000"/>
              </a:sysClr>
            </a:solidFill>
          </a:ln>
          <a:effectLst/>
        </xdr:spPr>
        <xdr:txBody>
          <a:bodyPr vertOverflow="clip" wrap="non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L" sz="1100" b="0" i="0" u="none" strike="noStrike" kern="0" cap="none" spc="0" normalizeH="0" baseline="0" noProof="0">
                <a:ln>
                  <a:noFill/>
                </a:ln>
                <a:solidFill>
                  <a:sysClr val="windowText" lastClr="000000"/>
                </a:solidFill>
                <a:effectLst/>
                <a:uLnTx/>
                <a:uFillTx/>
                <a:latin typeface="Calibri"/>
              </a:rPr>
              <a:t>Recinto </a:t>
            </a:r>
            <a:r>
              <a:rPr kumimoji="0" lang="es-CL" sz="1000" b="0" i="0" u="none" strike="noStrike" kern="0" cap="none" spc="0" normalizeH="0" baseline="0" noProof="0">
                <a:ln>
                  <a:noFill/>
                </a:ln>
                <a:solidFill>
                  <a:sysClr val="windowText" lastClr="000000"/>
                </a:solidFill>
                <a:effectLst/>
                <a:uLnTx/>
                <a:uFillTx/>
                <a:latin typeface="Calibri"/>
              </a:rPr>
              <a:t>superior</a:t>
            </a:r>
          </a:p>
        </xdr:txBody>
      </xdr:sp>
      <xdr:sp macro="" textlink="">
        <xdr:nvSpPr>
          <xdr:cNvPr id="62" name="61 CuadroTexto"/>
          <xdr:cNvSpPr txBox="1"/>
        </xdr:nvSpPr>
        <xdr:spPr>
          <a:xfrm>
            <a:off x="10064175" y="27374764"/>
            <a:ext cx="1245389" cy="207209"/>
          </a:xfrm>
          <a:prstGeom prst="rect">
            <a:avLst/>
          </a:prstGeom>
          <a:solidFill>
            <a:sysClr val="window" lastClr="FFFFFF"/>
          </a:solidFill>
          <a:ln w="9525" cmpd="sng">
            <a:solidFill>
              <a:sysClr val="window" lastClr="FFFFFF">
                <a:shade val="50000"/>
              </a:sysClr>
            </a:solidFill>
          </a:ln>
          <a:effectLst/>
        </xdr:spPr>
        <xdr:txBody>
          <a:bodyPr vertOverflow="clip" wrap="non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L" sz="1100" b="0" i="0" u="none" strike="noStrike" kern="0" cap="none" spc="0" normalizeH="0" baseline="0" noProof="0">
                <a:ln>
                  <a:noFill/>
                </a:ln>
                <a:solidFill>
                  <a:sysClr val="windowText" lastClr="000000"/>
                </a:solidFill>
                <a:effectLst/>
                <a:uLnTx/>
                <a:uFillTx/>
                <a:latin typeface="Calibri"/>
              </a:rPr>
              <a:t>Recinto </a:t>
            </a:r>
            <a:r>
              <a:rPr kumimoji="0" lang="es-CL" sz="1000" b="0" i="0" u="none" strike="noStrike" kern="0" cap="none" spc="0" normalizeH="0" baseline="0" noProof="0">
                <a:ln>
                  <a:noFill/>
                </a:ln>
                <a:solidFill>
                  <a:sysClr val="windowText" lastClr="000000"/>
                </a:solidFill>
                <a:effectLst/>
                <a:uLnTx/>
                <a:uFillTx/>
                <a:latin typeface="Calibri"/>
              </a:rPr>
              <a:t>colindante</a:t>
            </a:r>
            <a:r>
              <a:rPr kumimoji="0" lang="es-CL" sz="1100" b="0" i="0" u="none" strike="noStrike" kern="0" cap="none" spc="0" normalizeH="0" baseline="0" noProof="0">
                <a:ln>
                  <a:noFill/>
                </a:ln>
                <a:solidFill>
                  <a:sysClr val="windowText" lastClr="000000"/>
                </a:solidFill>
                <a:effectLst/>
                <a:uLnTx/>
                <a:uFillTx/>
                <a:latin typeface="Calibri"/>
              </a:rPr>
              <a:t> 3</a:t>
            </a:r>
          </a:p>
        </xdr:txBody>
      </xdr:sp>
      <xdr:sp macro="" textlink="">
        <xdr:nvSpPr>
          <xdr:cNvPr id="63" name="62 Cubo"/>
          <xdr:cNvSpPr/>
        </xdr:nvSpPr>
        <xdr:spPr>
          <a:xfrm>
            <a:off x="8768145" y="28810048"/>
            <a:ext cx="1232647" cy="974912"/>
          </a:xfrm>
          <a:prstGeom prst="cube">
            <a:avLst/>
          </a:prstGeom>
          <a:solidFill>
            <a:srgbClr val="F6FC10">
              <a:alpha val="50196"/>
            </a:srgbClr>
          </a:solidFill>
          <a:ln w="25400" cap="flat" cmpd="sng" algn="ctr">
            <a:solidFill>
              <a:srgbClr val="4F81BD">
                <a:shade val="50000"/>
              </a:srgbClr>
            </a:solidFill>
            <a:prstDash val="solid"/>
          </a:ln>
          <a:effectLst/>
        </xdr:spPr>
        <xdr:txBody>
          <a:bodyPr vert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0" lang="es-CL" sz="1100" b="0" i="0" u="none" strike="noStrike" kern="0" cap="none" spc="0" normalizeH="0" baseline="0" noProof="0">
              <a:ln>
                <a:noFill/>
              </a:ln>
              <a:solidFill>
                <a:sysClr val="window" lastClr="FFFFFF"/>
              </a:solidFill>
              <a:effectLst/>
              <a:uLnTx/>
              <a:uFillTx/>
              <a:latin typeface="Calibri"/>
            </a:endParaRPr>
          </a:p>
        </xdr:txBody>
      </xdr:sp>
      <xdr:sp macro="" textlink="">
        <xdr:nvSpPr>
          <xdr:cNvPr id="64" name="63 Cubo"/>
          <xdr:cNvSpPr/>
        </xdr:nvSpPr>
        <xdr:spPr>
          <a:xfrm>
            <a:off x="9005006" y="27812998"/>
            <a:ext cx="1232647" cy="974912"/>
          </a:xfrm>
          <a:prstGeom prst="cube">
            <a:avLst/>
          </a:prstGeom>
          <a:solidFill>
            <a:srgbClr val="F6FC10">
              <a:alpha val="50196"/>
            </a:srgbClr>
          </a:solidFill>
          <a:ln w="25400" cap="flat" cmpd="sng" algn="ctr">
            <a:solidFill>
              <a:srgbClr val="4F81BD">
                <a:shade val="50000"/>
              </a:srgbClr>
            </a:solidFill>
            <a:prstDash val="solid"/>
          </a:ln>
          <a:effectLst/>
        </xdr:spPr>
        <xdr:txBody>
          <a:bodyPr vert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0" lang="es-CL" sz="1100" b="0" i="0" u="none" strike="noStrike" kern="0" cap="none" spc="0" normalizeH="0" baseline="0" noProof="0">
              <a:ln>
                <a:noFill/>
              </a:ln>
              <a:solidFill>
                <a:sysClr val="window" lastClr="FFFFFF"/>
              </a:solidFill>
              <a:effectLst/>
              <a:uLnTx/>
              <a:uFillTx/>
              <a:latin typeface="Calibri"/>
            </a:endParaRPr>
          </a:p>
        </xdr:txBody>
      </xdr:sp>
      <xdr:sp macro="" textlink="">
        <xdr:nvSpPr>
          <xdr:cNvPr id="65" name="64 Cubo"/>
          <xdr:cNvSpPr/>
        </xdr:nvSpPr>
        <xdr:spPr>
          <a:xfrm>
            <a:off x="7801003" y="28059530"/>
            <a:ext cx="1232647" cy="974912"/>
          </a:xfrm>
          <a:prstGeom prst="cube">
            <a:avLst/>
          </a:prstGeom>
          <a:solidFill>
            <a:srgbClr val="F6FC10">
              <a:alpha val="50196"/>
            </a:srgbClr>
          </a:solidFill>
          <a:ln w="25400" cap="flat" cmpd="sng" algn="ctr">
            <a:solidFill>
              <a:srgbClr val="4F81BD">
                <a:shade val="50000"/>
              </a:srgbClr>
            </a:solidFill>
            <a:prstDash val="solid"/>
          </a:ln>
          <a:effectLst/>
        </xdr:spPr>
        <xdr:txBody>
          <a:bodyPr vert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0" lang="es-CL" sz="1100" b="0" i="0" u="none" strike="noStrike" kern="0" cap="none" spc="0" normalizeH="0" baseline="0" noProof="0">
              <a:ln>
                <a:noFill/>
              </a:ln>
              <a:solidFill>
                <a:sysClr val="window" lastClr="FFFFFF"/>
              </a:solidFill>
              <a:effectLst/>
              <a:uLnTx/>
              <a:uFillTx/>
              <a:latin typeface="Calibri"/>
            </a:endParaRPr>
          </a:p>
        </xdr:txBody>
      </xdr:sp>
      <xdr:sp macro="" textlink="">
        <xdr:nvSpPr>
          <xdr:cNvPr id="66" name="65 Cubo"/>
          <xdr:cNvSpPr/>
        </xdr:nvSpPr>
        <xdr:spPr>
          <a:xfrm>
            <a:off x="8763001" y="28059530"/>
            <a:ext cx="1232647" cy="974912"/>
          </a:xfrm>
          <a:prstGeom prst="cube">
            <a:avLst/>
          </a:prstGeom>
          <a:solidFill>
            <a:srgbClr val="4F81BD"/>
          </a:solidFill>
          <a:ln w="25400" cap="flat" cmpd="sng" algn="ctr">
            <a:solidFill>
              <a:srgbClr val="4F81BD">
                <a:shade val="50000"/>
              </a:srgbClr>
            </a:solidFill>
            <a:prstDash val="solid"/>
          </a:ln>
          <a:effectLst/>
        </xdr:spPr>
        <xdr:txBody>
          <a:bodyPr vert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L" sz="1100" b="1" i="0" u="none" strike="noStrike" kern="0" cap="none" spc="0" normalizeH="0" baseline="0" noProof="0">
                <a:ln>
                  <a:noFill/>
                </a:ln>
                <a:solidFill>
                  <a:sysClr val="window" lastClr="FFFFFF"/>
                </a:solidFill>
                <a:effectLst/>
                <a:uLnTx/>
                <a:uFillTx/>
                <a:latin typeface="Calibri"/>
              </a:rPr>
              <a:t>Recinto evaluado</a:t>
            </a:r>
          </a:p>
        </xdr:txBody>
      </xdr:sp>
      <xdr:sp macro="" textlink="">
        <xdr:nvSpPr>
          <xdr:cNvPr id="67" name="66 Cubo"/>
          <xdr:cNvSpPr/>
        </xdr:nvSpPr>
        <xdr:spPr>
          <a:xfrm>
            <a:off x="8758519" y="27315460"/>
            <a:ext cx="1232647" cy="974912"/>
          </a:xfrm>
          <a:prstGeom prst="cube">
            <a:avLst/>
          </a:prstGeom>
          <a:solidFill>
            <a:srgbClr val="F6FC10">
              <a:alpha val="50196"/>
            </a:srgbClr>
          </a:solidFill>
          <a:ln w="25400" cap="flat" cmpd="sng" algn="ctr">
            <a:solidFill>
              <a:srgbClr val="4F81BD">
                <a:shade val="50000"/>
              </a:srgbClr>
            </a:solidFill>
            <a:prstDash val="solid"/>
          </a:ln>
          <a:effectLst/>
        </xdr:spPr>
        <xdr:txBody>
          <a:bodyPr vert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0" lang="es-CL" sz="1100" b="0" i="0" u="none" strike="noStrike" kern="0" cap="none" spc="0" normalizeH="0" baseline="0" noProof="0">
              <a:ln>
                <a:noFill/>
              </a:ln>
              <a:solidFill>
                <a:srgbClr val="FF0000"/>
              </a:solidFill>
              <a:effectLst/>
              <a:uLnTx/>
              <a:uFillTx/>
              <a:latin typeface="Calibri"/>
            </a:endParaRPr>
          </a:p>
        </xdr:txBody>
      </xdr:sp>
      <xdr:sp macro="" textlink="">
        <xdr:nvSpPr>
          <xdr:cNvPr id="68" name="67 Cubo"/>
          <xdr:cNvSpPr/>
        </xdr:nvSpPr>
        <xdr:spPr>
          <a:xfrm>
            <a:off x="9770232" y="28064870"/>
            <a:ext cx="1232647" cy="974912"/>
          </a:xfrm>
          <a:prstGeom prst="cube">
            <a:avLst/>
          </a:prstGeom>
          <a:solidFill>
            <a:srgbClr val="F6FC10">
              <a:alpha val="50196"/>
            </a:srgbClr>
          </a:solidFill>
          <a:ln w="25400" cap="flat" cmpd="sng" algn="ctr">
            <a:solidFill>
              <a:srgbClr val="4F81BD">
                <a:shade val="50000"/>
              </a:srgbClr>
            </a:solidFill>
            <a:prstDash val="solid"/>
          </a:ln>
          <a:effectLst/>
        </xdr:spPr>
        <xdr:txBody>
          <a:bodyPr vert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0" lang="es-CL" sz="1100" b="0" i="0" u="none" strike="noStrike" kern="0" cap="none" spc="0" normalizeH="0" baseline="0" noProof="0">
              <a:ln>
                <a:noFill/>
              </a:ln>
              <a:solidFill>
                <a:sysClr val="window" lastClr="FFFFFF"/>
              </a:solidFill>
              <a:effectLst/>
              <a:uLnTx/>
              <a:uFillTx/>
              <a:latin typeface="Calibri"/>
            </a:endParaRPr>
          </a:p>
        </xdr:txBody>
      </xdr:sp>
      <xdr:cxnSp macro="">
        <xdr:nvCxnSpPr>
          <xdr:cNvPr id="69" name="68 Conector curvado"/>
          <xdr:cNvCxnSpPr>
            <a:stCxn id="62" idx="2"/>
          </xdr:cNvCxnSpPr>
        </xdr:nvCxnSpPr>
        <xdr:spPr>
          <a:xfrm rot="5400000">
            <a:off x="10334218" y="27507853"/>
            <a:ext cx="278532" cy="426773"/>
          </a:xfrm>
          <a:prstGeom prst="curvedConnector2">
            <a:avLst/>
          </a:prstGeom>
          <a:noFill/>
          <a:ln w="9525" cap="flat" cmpd="sng" algn="ctr">
            <a:solidFill>
              <a:srgbClr val="4F81BD">
                <a:shade val="95000"/>
                <a:satMod val="105000"/>
              </a:srgbClr>
            </a:solidFill>
            <a:prstDash val="solid"/>
            <a:tailEnd type="arrow"/>
          </a:ln>
          <a:effectLst/>
        </xdr:spPr>
      </xdr:cxn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13</xdr:col>
      <xdr:colOff>19050</xdr:colOff>
      <xdr:row>1</xdr:row>
      <xdr:rowOff>19050</xdr:rowOff>
    </xdr:from>
    <xdr:to>
      <xdr:col>17</xdr:col>
      <xdr:colOff>442484</xdr:colOff>
      <xdr:row>1</xdr:row>
      <xdr:rowOff>801242</xdr:rowOff>
    </xdr:to>
    <xdr:pic>
      <xdr:nvPicPr>
        <xdr:cNvPr id="3" name="2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71950" y="190500"/>
          <a:ext cx="2071259" cy="782192"/>
        </a:xfrm>
        <a:prstGeom prst="rect">
          <a:avLst/>
        </a:prstGeom>
      </xdr:spPr>
    </xdr:pic>
    <xdr:clientData/>
  </xdr:twoCellAnchor>
  <xdr:twoCellAnchor editAs="absolute">
    <xdr:from>
      <xdr:col>1</xdr:col>
      <xdr:colOff>38100</xdr:colOff>
      <xdr:row>14</xdr:row>
      <xdr:rowOff>276239</xdr:rowOff>
    </xdr:from>
    <xdr:to>
      <xdr:col>16</xdr:col>
      <xdr:colOff>257182</xdr:colOff>
      <xdr:row>14</xdr:row>
      <xdr:rowOff>1562114</xdr:rowOff>
    </xdr:to>
    <xdr:grpSp>
      <xdr:nvGrpSpPr>
        <xdr:cNvPr id="504" name="503 Grupo"/>
        <xdr:cNvGrpSpPr/>
      </xdr:nvGrpSpPr>
      <xdr:grpSpPr>
        <a:xfrm>
          <a:off x="266700" y="4314839"/>
          <a:ext cx="4543432" cy="1285875"/>
          <a:chOff x="1990726" y="4526023"/>
          <a:chExt cx="4543432" cy="1460595"/>
        </a:xfrm>
      </xdr:grpSpPr>
      <xdr:grpSp>
        <xdr:nvGrpSpPr>
          <xdr:cNvPr id="505" name="504 Grupo"/>
          <xdr:cNvGrpSpPr/>
        </xdr:nvGrpSpPr>
        <xdr:grpSpPr>
          <a:xfrm>
            <a:off x="3766763" y="4692762"/>
            <a:ext cx="2767395" cy="1293856"/>
            <a:chOff x="3623463" y="4625060"/>
            <a:chExt cx="2765839" cy="1292406"/>
          </a:xfrm>
        </xdr:grpSpPr>
        <xdr:grpSp>
          <xdr:nvGrpSpPr>
            <xdr:cNvPr id="507" name="506 Grupo"/>
            <xdr:cNvGrpSpPr/>
          </xdr:nvGrpSpPr>
          <xdr:grpSpPr>
            <a:xfrm>
              <a:off x="3623463" y="4625060"/>
              <a:ext cx="2765839" cy="1292406"/>
              <a:chOff x="3623463" y="4625060"/>
              <a:chExt cx="2765839" cy="1292406"/>
            </a:xfrm>
          </xdr:grpSpPr>
          <xdr:sp macro="" textlink="">
            <xdr:nvSpPr>
              <xdr:cNvPr id="509" name="508 Cubo"/>
              <xdr:cNvSpPr/>
            </xdr:nvSpPr>
            <xdr:spPr>
              <a:xfrm rot="10800000">
                <a:off x="4495174" y="5039006"/>
                <a:ext cx="1070803" cy="508991"/>
              </a:xfrm>
              <a:prstGeom prst="cube">
                <a:avLst/>
              </a:prstGeom>
              <a:solidFill>
                <a:srgbClr val="F6FC10">
                  <a:alpha val="50196"/>
                </a:srgbClr>
              </a:solidFill>
              <a:ln w="19050" cap="flat" cmpd="sng" algn="ctr">
                <a:solidFill>
                  <a:srgbClr val="4F81BD">
                    <a:shade val="50000"/>
                  </a:srgbClr>
                </a:solidFill>
                <a:prstDash val="solid"/>
              </a:ln>
              <a:effectLst/>
            </xdr:spPr>
            <xdr:txBody>
              <a:bodyPr vert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0" lang="es-CL" sz="1100" b="0" i="0" u="none" strike="noStrike" kern="0" cap="none" spc="0" normalizeH="0" baseline="0" noProof="0">
                  <a:ln>
                    <a:noFill/>
                  </a:ln>
                  <a:solidFill>
                    <a:srgbClr val="FF0000"/>
                  </a:solidFill>
                  <a:effectLst/>
                  <a:uLnTx/>
                  <a:uFillTx/>
                  <a:latin typeface="Calibri"/>
                </a:endParaRPr>
              </a:p>
            </xdr:txBody>
          </xdr:sp>
          <xdr:sp macro="" textlink="">
            <xdr:nvSpPr>
              <xdr:cNvPr id="510" name="509 Cubo"/>
              <xdr:cNvSpPr/>
            </xdr:nvSpPr>
            <xdr:spPr>
              <a:xfrm>
                <a:off x="4499269" y="5039008"/>
                <a:ext cx="1068071" cy="511344"/>
              </a:xfrm>
              <a:prstGeom prst="cube">
                <a:avLst/>
              </a:prstGeom>
              <a:solidFill>
                <a:srgbClr val="F6FC10">
                  <a:alpha val="50196"/>
                </a:srgbClr>
              </a:solidFill>
              <a:ln w="19050" cap="flat" cmpd="sng" algn="ctr">
                <a:solidFill>
                  <a:srgbClr val="8064A2">
                    <a:lumMod val="75000"/>
                  </a:srgbClr>
                </a:solidFill>
                <a:prstDash val="solid"/>
              </a:ln>
              <a:effectLst/>
            </xdr:spPr>
            <xdr:txBody>
              <a:bodyPr vert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0" lang="es-CL" sz="1100" b="0" i="0" u="none" strike="noStrike" kern="0" cap="none" spc="0" normalizeH="0" baseline="0" noProof="0">
                  <a:ln>
                    <a:noFill/>
                  </a:ln>
                  <a:solidFill>
                    <a:srgbClr val="FF0000"/>
                  </a:solidFill>
                  <a:effectLst/>
                  <a:uLnTx/>
                  <a:uFillTx/>
                  <a:latin typeface="Calibri"/>
                </a:endParaRPr>
              </a:p>
            </xdr:txBody>
          </xdr:sp>
          <xdr:sp macro="" textlink="">
            <xdr:nvSpPr>
              <xdr:cNvPr id="511" name="510 Rectángulo"/>
              <xdr:cNvSpPr/>
            </xdr:nvSpPr>
            <xdr:spPr>
              <a:xfrm>
                <a:off x="4556487" y="5239601"/>
                <a:ext cx="562645" cy="162386"/>
              </a:xfrm>
              <a:prstGeom prst="rect">
                <a:avLst/>
              </a:prstGeom>
              <a:solidFill>
                <a:srgbClr val="4F81BD">
                  <a:alpha val="50000"/>
                </a:srgbClr>
              </a:solidFill>
              <a:ln w="19050" cap="flat" cmpd="sng" algn="ctr">
                <a:solidFill>
                  <a:srgbClr val="4F81BD">
                    <a:shade val="50000"/>
                  </a:srgbClr>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0" lang="es-CL" sz="1100" b="0" i="0" u="none" strike="noStrike" kern="0" cap="none" spc="0" normalizeH="0" baseline="0" noProof="0">
                  <a:ln>
                    <a:noFill/>
                  </a:ln>
                  <a:solidFill>
                    <a:sysClr val="window" lastClr="FFFFFF"/>
                  </a:solidFill>
                  <a:effectLst/>
                  <a:uLnTx/>
                  <a:uFillTx/>
                  <a:latin typeface="Calibri"/>
                  <a:ea typeface="+mn-ea"/>
                  <a:cs typeface="+mn-cs"/>
                </a:endParaRPr>
              </a:p>
            </xdr:txBody>
          </xdr:sp>
          <xdr:sp macro="" textlink="">
            <xdr:nvSpPr>
              <xdr:cNvPr id="512" name="511 CuadroTexto"/>
              <xdr:cNvSpPr txBox="1"/>
            </xdr:nvSpPr>
            <xdr:spPr>
              <a:xfrm>
                <a:off x="3623463" y="4625060"/>
                <a:ext cx="966622" cy="211693"/>
              </a:xfrm>
              <a:prstGeom prst="rect">
                <a:avLst/>
              </a:prstGeom>
              <a:noFill/>
              <a:ln>
                <a:noFill/>
              </a:ln>
              <a:effectLst/>
            </xdr:spPr>
            <xdr:txBody>
              <a:bodyPr vertOverflow="clip" horzOverflow="clip" wrap="none" rtlCol="0" anchor="t">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s-CL" sz="800" b="0" i="0" u="none" strike="noStrike" kern="0" cap="none" spc="0" normalizeH="0" baseline="0" noProof="0">
                    <a:ln>
                      <a:noFill/>
                    </a:ln>
                    <a:solidFill>
                      <a:sysClr val="windowText" lastClr="000000"/>
                    </a:solidFill>
                    <a:effectLst/>
                    <a:uLnTx/>
                    <a:uFillTx/>
                    <a:latin typeface="Calibri"/>
                    <a:ea typeface="+mn-ea"/>
                    <a:cs typeface="+mn-cs"/>
                  </a:rPr>
                  <a:t>Ladrillo sin esmalte</a:t>
                </a:r>
              </a:p>
            </xdr:txBody>
          </xdr:sp>
          <xdr:cxnSp macro="">
            <xdr:nvCxnSpPr>
              <xdr:cNvPr id="513" name="512 Conector recto de flecha"/>
              <xdr:cNvCxnSpPr/>
            </xdr:nvCxnSpPr>
            <xdr:spPr>
              <a:xfrm flipH="1">
                <a:off x="4566024" y="4685443"/>
                <a:ext cx="5021" cy="410876"/>
              </a:xfrm>
              <a:prstGeom prst="straightConnector1">
                <a:avLst/>
              </a:prstGeom>
              <a:noFill/>
              <a:ln w="9525" cap="flat" cmpd="sng" algn="ctr">
                <a:solidFill>
                  <a:srgbClr val="9BBB59">
                    <a:lumMod val="50000"/>
                  </a:srgbClr>
                </a:solidFill>
                <a:prstDash val="solid"/>
                <a:tailEnd type="arrow"/>
              </a:ln>
              <a:effectLst/>
            </xdr:spPr>
          </xdr:cxnSp>
          <xdr:sp macro="" textlink="">
            <xdr:nvSpPr>
              <xdr:cNvPr id="514" name="513 CuadroTexto"/>
              <xdr:cNvSpPr txBox="1"/>
            </xdr:nvSpPr>
            <xdr:spPr>
              <a:xfrm>
                <a:off x="4832991" y="4638899"/>
                <a:ext cx="618597" cy="218179"/>
              </a:xfrm>
              <a:prstGeom prst="rect">
                <a:avLst/>
              </a:prstGeom>
              <a:noFill/>
              <a:ln>
                <a:noFill/>
              </a:ln>
              <a:effectLst/>
            </xdr:spPr>
            <xdr:txBody>
              <a:bodyPr vertOverflow="clip" horzOverflow="clip" wrap="none" lIns="36000" tIns="36000" rIns="36000" bIns="36000" rtlCol="0" anchor="t">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s-CL" sz="800" b="0" i="0" u="none" strike="noStrike" kern="0" cap="none" spc="0" normalizeH="0" baseline="0" noProof="0">
                    <a:ln>
                      <a:noFill/>
                    </a:ln>
                    <a:solidFill>
                      <a:sysClr val="windowText" lastClr="000000"/>
                    </a:solidFill>
                    <a:effectLst/>
                    <a:uLnTx/>
                    <a:uFillTx/>
                    <a:latin typeface="Calibri"/>
                    <a:ea typeface="+mn-ea"/>
                    <a:cs typeface="+mn-cs"/>
                  </a:rPr>
                  <a:t>Paneles yeso</a:t>
                </a:r>
              </a:p>
            </xdr:txBody>
          </xdr:sp>
          <xdr:sp macro="" textlink="">
            <xdr:nvSpPr>
              <xdr:cNvPr id="515" name="514 Paralelogramo"/>
              <xdr:cNvSpPr/>
            </xdr:nvSpPr>
            <xdr:spPr>
              <a:xfrm>
                <a:off x="5004695" y="5039007"/>
                <a:ext cx="562644" cy="124177"/>
              </a:xfrm>
              <a:prstGeom prst="parallelogram">
                <a:avLst>
                  <a:gd name="adj" fmla="val 112958"/>
                </a:avLst>
              </a:prstGeom>
              <a:solidFill>
                <a:srgbClr val="4F81BD"/>
              </a:solidFill>
              <a:ln w="19050" cap="flat" cmpd="sng" algn="ctr">
                <a:solidFill>
                  <a:srgbClr val="4F81BD">
                    <a:shade val="50000"/>
                  </a:srgbClr>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0" lang="es-CL" sz="1100" b="0" i="0" u="none" strike="noStrike" kern="0" cap="none" spc="0" normalizeH="0" baseline="0" noProof="0">
                  <a:ln>
                    <a:noFill/>
                  </a:ln>
                  <a:solidFill>
                    <a:sysClr val="window" lastClr="FFFFFF"/>
                  </a:solidFill>
                  <a:effectLst/>
                  <a:uLnTx/>
                  <a:uFillTx/>
                  <a:latin typeface="Calibri"/>
                  <a:ea typeface="+mn-ea"/>
                  <a:cs typeface="+mn-cs"/>
                </a:endParaRPr>
              </a:p>
            </xdr:txBody>
          </xdr:sp>
          <xdr:cxnSp macro="">
            <xdr:nvCxnSpPr>
              <xdr:cNvPr id="516" name="515 Conector recto de flecha"/>
              <xdr:cNvCxnSpPr/>
            </xdr:nvCxnSpPr>
            <xdr:spPr>
              <a:xfrm>
                <a:off x="4850834" y="4706216"/>
                <a:ext cx="1330" cy="403750"/>
              </a:xfrm>
              <a:prstGeom prst="straightConnector1">
                <a:avLst/>
              </a:prstGeom>
              <a:noFill/>
              <a:ln w="9525" cap="flat" cmpd="sng" algn="ctr">
                <a:solidFill>
                  <a:srgbClr val="9BBB59">
                    <a:lumMod val="50000"/>
                  </a:srgbClr>
                </a:solidFill>
                <a:prstDash val="solid"/>
                <a:tailEnd type="arrow"/>
              </a:ln>
              <a:effectLst/>
            </xdr:spPr>
          </xdr:cxnSp>
          <xdr:cxnSp macro="">
            <xdr:nvCxnSpPr>
              <xdr:cNvPr id="517" name="516 Conector recto de flecha"/>
              <xdr:cNvCxnSpPr/>
            </xdr:nvCxnSpPr>
            <xdr:spPr>
              <a:xfrm>
                <a:off x="4571995" y="4745182"/>
                <a:ext cx="203828" cy="284273"/>
              </a:xfrm>
              <a:prstGeom prst="straightConnector1">
                <a:avLst/>
              </a:prstGeom>
              <a:noFill/>
              <a:ln w="9525" cap="flat" cmpd="sng" algn="ctr">
                <a:solidFill>
                  <a:srgbClr val="9BBB59">
                    <a:lumMod val="50000"/>
                  </a:srgbClr>
                </a:solidFill>
                <a:prstDash val="solid"/>
                <a:tailEnd type="arrow"/>
              </a:ln>
              <a:effectLst/>
            </xdr:spPr>
          </xdr:cxnSp>
          <xdr:cxnSp macro="">
            <xdr:nvCxnSpPr>
              <xdr:cNvPr id="518" name="517 Conector recto de flecha"/>
              <xdr:cNvCxnSpPr/>
            </xdr:nvCxnSpPr>
            <xdr:spPr>
              <a:xfrm flipH="1">
                <a:off x="5290346" y="4801467"/>
                <a:ext cx="221167" cy="305433"/>
              </a:xfrm>
              <a:prstGeom prst="straightConnector1">
                <a:avLst/>
              </a:prstGeom>
              <a:noFill/>
              <a:ln w="9525" cap="flat" cmpd="sng" algn="ctr">
                <a:solidFill>
                  <a:srgbClr val="9BBB59">
                    <a:lumMod val="50000"/>
                  </a:srgbClr>
                </a:solidFill>
                <a:prstDash val="solid"/>
                <a:tailEnd type="arrow"/>
              </a:ln>
              <a:effectLst/>
            </xdr:spPr>
          </xdr:cxnSp>
          <xdr:sp macro="" textlink="">
            <xdr:nvSpPr>
              <xdr:cNvPr id="519" name="518 CuadroTexto"/>
              <xdr:cNvSpPr txBox="1"/>
            </xdr:nvSpPr>
            <xdr:spPr>
              <a:xfrm>
                <a:off x="5493652" y="4640532"/>
                <a:ext cx="895650" cy="207023"/>
              </a:xfrm>
              <a:prstGeom prst="rect">
                <a:avLst/>
              </a:prstGeom>
              <a:noFill/>
              <a:ln>
                <a:noFill/>
              </a:ln>
              <a:effectLst/>
            </xdr:spPr>
            <xdr:txBody>
              <a:bodyPr vertOverflow="clip" horzOverflow="clip" wrap="square" lIns="36000" tIns="36000" rIns="36000" bIns="36000" rtlCol="0" anchor="t">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s-CL" sz="800" b="0" i="0" u="none" strike="noStrike" kern="0" cap="none" spc="0" normalizeH="0" baseline="0" noProof="0">
                    <a:ln>
                      <a:noFill/>
                    </a:ln>
                    <a:solidFill>
                      <a:sysClr val="windowText" lastClr="000000"/>
                    </a:solidFill>
                    <a:effectLst/>
                    <a:uLnTx/>
                    <a:uFillTx/>
                    <a:latin typeface="Calibri"/>
                    <a:ea typeface="+mn-ea"/>
                    <a:cs typeface="+mn-cs"/>
                  </a:rPr>
                  <a:t>Tableros de madera</a:t>
                </a:r>
              </a:p>
            </xdr:txBody>
          </xdr:sp>
          <xdr:sp macro="" textlink="">
            <xdr:nvSpPr>
              <xdr:cNvPr id="520" name="519 Paralelogramo"/>
              <xdr:cNvSpPr/>
            </xdr:nvSpPr>
            <xdr:spPr>
              <a:xfrm rot="16200000" flipV="1">
                <a:off x="5251721" y="5235021"/>
                <a:ext cx="503495" cy="122468"/>
              </a:xfrm>
              <a:prstGeom prst="parallelogram">
                <a:avLst>
                  <a:gd name="adj" fmla="val 98916"/>
                </a:avLst>
              </a:prstGeom>
              <a:solidFill>
                <a:srgbClr val="4F81BD"/>
              </a:solidFill>
              <a:ln w="19050" cap="flat" cmpd="sng" algn="ctr">
                <a:solidFill>
                  <a:srgbClr val="4F81BD">
                    <a:shade val="50000"/>
                  </a:srgbClr>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0" lang="es-CL" sz="1100" b="0" i="0" u="none" strike="noStrike" kern="0" cap="none" spc="0" normalizeH="0" baseline="0" noProof="0">
                  <a:ln>
                    <a:noFill/>
                  </a:ln>
                  <a:solidFill>
                    <a:sysClr val="window" lastClr="FFFFFF"/>
                  </a:solidFill>
                  <a:effectLst/>
                  <a:uLnTx/>
                  <a:uFillTx/>
                  <a:latin typeface="Calibri"/>
                  <a:ea typeface="+mn-ea"/>
                  <a:cs typeface="+mn-cs"/>
                </a:endParaRPr>
              </a:p>
            </xdr:txBody>
          </xdr:sp>
          <xdr:cxnSp macro="">
            <xdr:nvCxnSpPr>
              <xdr:cNvPr id="521" name="520 Conector recto de flecha"/>
              <xdr:cNvCxnSpPr/>
            </xdr:nvCxnSpPr>
            <xdr:spPr>
              <a:xfrm flipH="1" flipV="1">
                <a:off x="4798300" y="5297930"/>
                <a:ext cx="1219" cy="565494"/>
              </a:xfrm>
              <a:prstGeom prst="straightConnector1">
                <a:avLst/>
              </a:prstGeom>
              <a:noFill/>
              <a:ln w="9525" cap="flat" cmpd="sng" algn="ctr">
                <a:solidFill>
                  <a:srgbClr val="9BBB59">
                    <a:lumMod val="50000"/>
                  </a:srgbClr>
                </a:solidFill>
                <a:prstDash val="solid"/>
                <a:tailEnd type="arrow"/>
              </a:ln>
              <a:effectLst/>
            </xdr:spPr>
          </xdr:cxnSp>
          <xdr:sp macro="" textlink="">
            <xdr:nvSpPr>
              <xdr:cNvPr id="522" name="521 CuadroTexto"/>
              <xdr:cNvSpPr txBox="1"/>
            </xdr:nvSpPr>
            <xdr:spPr>
              <a:xfrm>
                <a:off x="4796477" y="5711312"/>
                <a:ext cx="793204" cy="206154"/>
              </a:xfrm>
              <a:prstGeom prst="rect">
                <a:avLst/>
              </a:prstGeom>
              <a:noFill/>
              <a:ln>
                <a:noFill/>
              </a:ln>
              <a:effectLst/>
            </xdr:spPr>
            <xdr:txBody>
              <a:bodyPr vertOverflow="clip" horzOverflow="clip" wrap="none" lIns="36000" tIns="36000" rIns="36000" bIns="36000" rtlCol="0" anchor="t">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s-CL" sz="800" b="0" i="0" u="none" strike="noStrike" kern="0" cap="none" spc="0" normalizeH="0" baseline="0" noProof="0">
                    <a:ln>
                      <a:noFill/>
                    </a:ln>
                    <a:solidFill>
                      <a:sysClr val="windowText" lastClr="000000"/>
                    </a:solidFill>
                    <a:effectLst/>
                    <a:uLnTx/>
                    <a:uFillTx/>
                    <a:latin typeface="+mn-lt"/>
                    <a:ea typeface="+mn-ea"/>
                    <a:cs typeface="+mn-cs"/>
                  </a:rPr>
                  <a:t>Vidrio ordinario</a:t>
                </a:r>
              </a:p>
            </xdr:txBody>
          </xdr:sp>
          <xdr:cxnSp macro="">
            <xdr:nvCxnSpPr>
              <xdr:cNvPr id="523" name="522 Conector recto de flecha"/>
              <xdr:cNvCxnSpPr/>
            </xdr:nvCxnSpPr>
            <xdr:spPr>
              <a:xfrm flipH="1" flipV="1">
                <a:off x="5293655" y="5344810"/>
                <a:ext cx="10406" cy="367315"/>
              </a:xfrm>
              <a:prstGeom prst="straightConnector1">
                <a:avLst/>
              </a:prstGeom>
              <a:noFill/>
              <a:ln w="9525" cap="flat" cmpd="sng" algn="ctr">
                <a:solidFill>
                  <a:srgbClr val="9BBB59">
                    <a:lumMod val="50000"/>
                  </a:srgbClr>
                </a:solidFill>
                <a:prstDash val="solid"/>
                <a:tailEnd type="arrow"/>
              </a:ln>
              <a:effectLst/>
            </xdr:spPr>
          </xdr:cxnSp>
          <xdr:sp macro="" textlink="">
            <xdr:nvSpPr>
              <xdr:cNvPr id="524" name="523 CuadroTexto"/>
              <xdr:cNvSpPr txBox="1"/>
            </xdr:nvSpPr>
            <xdr:spPr>
              <a:xfrm>
                <a:off x="5288935" y="5576383"/>
                <a:ext cx="948051" cy="211392"/>
              </a:xfrm>
              <a:prstGeom prst="rect">
                <a:avLst/>
              </a:prstGeom>
              <a:noFill/>
              <a:ln>
                <a:noFill/>
              </a:ln>
              <a:effectLst/>
            </xdr:spPr>
            <xdr:txBody>
              <a:bodyPr vertOverflow="clip" horzOverflow="clip" wrap="square" lIns="36000" tIns="36000" rIns="36000" bIns="36000" rtlCol="0" anchor="t">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s-CL" sz="800" b="0" i="0" u="none" strike="noStrike" kern="0" cap="none" spc="0" normalizeH="0" baseline="0" noProof="0">
                    <a:ln>
                      <a:noFill/>
                    </a:ln>
                    <a:solidFill>
                      <a:sysClr val="windowText" lastClr="000000"/>
                    </a:solidFill>
                    <a:effectLst/>
                    <a:uLnTx/>
                    <a:uFillTx/>
                    <a:latin typeface="+mn-lt"/>
                    <a:ea typeface="+mn-ea"/>
                    <a:cs typeface="+mn-cs"/>
                  </a:rPr>
                  <a:t>Bloque de hormigón</a:t>
                </a:r>
              </a:p>
            </xdr:txBody>
          </xdr:sp>
          <xdr:cxnSp macro="">
            <xdr:nvCxnSpPr>
              <xdr:cNvPr id="525" name="524 Conector recto de flecha"/>
              <xdr:cNvCxnSpPr/>
            </xdr:nvCxnSpPr>
            <xdr:spPr>
              <a:xfrm flipH="1" flipV="1">
                <a:off x="4623958" y="5537489"/>
                <a:ext cx="4204" cy="325927"/>
              </a:xfrm>
              <a:prstGeom prst="straightConnector1">
                <a:avLst/>
              </a:prstGeom>
              <a:noFill/>
              <a:ln w="9525" cap="flat" cmpd="sng" algn="ctr">
                <a:solidFill>
                  <a:srgbClr val="9BBB59">
                    <a:lumMod val="50000"/>
                  </a:srgbClr>
                </a:solidFill>
                <a:prstDash val="solid"/>
                <a:tailEnd type="arrow"/>
              </a:ln>
              <a:effectLst/>
            </xdr:spPr>
          </xdr:cxnSp>
          <xdr:sp macro="" textlink="">
            <xdr:nvSpPr>
              <xdr:cNvPr id="526" name="525 CuadroTexto"/>
              <xdr:cNvSpPr txBox="1"/>
            </xdr:nvSpPr>
            <xdr:spPr>
              <a:xfrm>
                <a:off x="3655519" y="5712991"/>
                <a:ext cx="982164" cy="204459"/>
              </a:xfrm>
              <a:prstGeom prst="rect">
                <a:avLst/>
              </a:prstGeom>
              <a:noFill/>
              <a:ln>
                <a:noFill/>
              </a:ln>
              <a:effectLst/>
            </xdr:spPr>
            <xdr:txBody>
              <a:bodyPr vertOverflow="clip" horzOverflow="clip" wrap="none" lIns="36000" tIns="36000" rIns="36000" bIns="36000" rtlCol="0" anchor="t">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s-CL" sz="800" b="0" i="0" u="none" strike="noStrike" kern="0" cap="none" spc="0" normalizeH="0" baseline="0" noProof="0">
                    <a:ln>
                      <a:noFill/>
                    </a:ln>
                    <a:solidFill>
                      <a:sysClr val="windowText" lastClr="000000"/>
                    </a:solidFill>
                    <a:effectLst/>
                    <a:uLnTx/>
                    <a:uFillTx/>
                    <a:latin typeface="+mn-lt"/>
                    <a:ea typeface="+mn-ea"/>
                    <a:cs typeface="+mn-cs"/>
                  </a:rPr>
                  <a:t>Alfombra pelo 1,13kg</a:t>
                </a:r>
              </a:p>
            </xdr:txBody>
          </xdr:sp>
        </xdr:grpSp>
        <xdr:cxnSp macro="">
          <xdr:nvCxnSpPr>
            <xdr:cNvPr id="508" name="507 Conector recto de flecha"/>
            <xdr:cNvCxnSpPr/>
          </xdr:nvCxnSpPr>
          <xdr:spPr>
            <a:xfrm>
              <a:off x="5511511" y="4710546"/>
              <a:ext cx="0" cy="599052"/>
            </a:xfrm>
            <a:prstGeom prst="straightConnector1">
              <a:avLst/>
            </a:prstGeom>
            <a:noFill/>
            <a:ln w="9525" cap="flat" cmpd="sng" algn="ctr">
              <a:solidFill>
                <a:srgbClr val="9BBB59">
                  <a:lumMod val="50000"/>
                </a:srgbClr>
              </a:solidFill>
              <a:prstDash val="solid"/>
              <a:tailEnd type="arrow"/>
            </a:ln>
            <a:effectLst/>
          </xdr:spPr>
        </xdr:cxnSp>
      </xdr:grpSp>
      <xdr:sp macro="" textlink="">
        <xdr:nvSpPr>
          <xdr:cNvPr id="506" name="505 CuadroTexto"/>
          <xdr:cNvSpPr txBox="1"/>
        </xdr:nvSpPr>
        <xdr:spPr>
          <a:xfrm>
            <a:off x="1990726" y="4526023"/>
            <a:ext cx="2238375" cy="216373"/>
          </a:xfrm>
          <a:prstGeom prst="rect">
            <a:avLst/>
          </a:prstGeom>
          <a:noFill/>
          <a:ln>
            <a:noFill/>
          </a:ln>
          <a:effectLst/>
        </xdr:spPr>
        <xdr:txBody>
          <a:bodyPr vertOverflow="clip" horzOverflow="clip" wrap="square" lIns="0" tIns="0" rIns="0" bIns="0" rtlCol="0" anchor="t">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s-CL" sz="900" b="1" i="0" u="none" strike="noStrike" kern="0" cap="none" spc="0" normalizeH="0" baseline="0" noProof="0">
                <a:ln>
                  <a:noFill/>
                </a:ln>
                <a:solidFill>
                  <a:sysClr val="windowText" lastClr="000000"/>
                </a:solidFill>
                <a:effectLst/>
                <a:uLnTx/>
                <a:uFillTx/>
                <a:latin typeface="Calibri"/>
                <a:ea typeface="+mn-ea"/>
                <a:cs typeface="+mn-cs"/>
              </a:rPr>
              <a:t>Esquema del recinto utilizado en el ejemplo:</a:t>
            </a:r>
            <a:r>
              <a:rPr kumimoji="0" lang="es-CL" sz="800" b="0" i="0" u="none" strike="noStrike" kern="0" cap="none" spc="0" normalizeH="0" baseline="0" noProof="0">
                <a:ln>
                  <a:noFill/>
                </a:ln>
                <a:solidFill>
                  <a:sysClr val="windowText" lastClr="000000"/>
                </a:solidFill>
                <a:effectLst/>
                <a:uLnTx/>
                <a:uFillTx/>
                <a:latin typeface="Calibri"/>
                <a:ea typeface="+mn-ea"/>
                <a:cs typeface="+mn-cs"/>
              </a:rPr>
              <a:t/>
            </a:r>
            <a:br>
              <a:rPr kumimoji="0" lang="es-CL" sz="800" b="0" i="0" u="none" strike="noStrike" kern="0" cap="none" spc="0" normalizeH="0" baseline="0" noProof="0">
                <a:ln>
                  <a:noFill/>
                </a:ln>
                <a:solidFill>
                  <a:sysClr val="windowText" lastClr="000000"/>
                </a:solidFill>
                <a:effectLst/>
                <a:uLnTx/>
                <a:uFillTx/>
                <a:latin typeface="Calibri"/>
                <a:ea typeface="+mn-ea"/>
                <a:cs typeface="+mn-cs"/>
              </a:rPr>
            </a:br>
            <a:endParaRPr kumimoji="0" lang="es-CL" sz="800" b="0" i="0" u="none" strike="noStrike" kern="0" cap="none" spc="0" normalizeH="0" baseline="0" noProof="0">
              <a:ln>
                <a:noFill/>
              </a:ln>
              <a:solidFill>
                <a:sysClr val="windowText" lastClr="000000"/>
              </a:solidFill>
              <a:effectLst/>
              <a:uLnTx/>
              <a:uFillTx/>
              <a:latin typeface="Calibri"/>
              <a:ea typeface="+mn-ea"/>
              <a:cs typeface="+mn-cs"/>
            </a:endParaRPr>
          </a:p>
        </xdr:txBody>
      </xdr:sp>
    </xdr:grpSp>
    <xdr:clientData/>
  </xdr:twoCellAnchor>
  <xdr:twoCellAnchor editAs="absolute">
    <xdr:from>
      <xdr:col>16</xdr:col>
      <xdr:colOff>0</xdr:colOff>
      <xdr:row>19</xdr:row>
      <xdr:rowOff>114300</xdr:rowOff>
    </xdr:from>
    <xdr:to>
      <xdr:col>17</xdr:col>
      <xdr:colOff>438151</xdr:colOff>
      <xdr:row>26</xdr:row>
      <xdr:rowOff>0</xdr:rowOff>
    </xdr:to>
    <xdr:sp macro="" textlink="">
      <xdr:nvSpPr>
        <xdr:cNvPr id="531" name="530 CuadroTexto"/>
        <xdr:cNvSpPr txBox="1"/>
      </xdr:nvSpPr>
      <xdr:spPr>
        <a:xfrm>
          <a:off x="4552950" y="6953250"/>
          <a:ext cx="1685926" cy="1819275"/>
        </a:xfrm>
        <a:prstGeom prst="rect">
          <a:avLst/>
        </a:prstGeom>
        <a:solidFill>
          <a:schemeClr val="accent1">
            <a:lumMod val="40000"/>
            <a:lumOff val="60000"/>
          </a:schemeClr>
        </a:solidFill>
        <a:ln>
          <a:solidFill>
            <a:schemeClr val="accent1">
              <a:lumMod val="50000"/>
            </a:schemeClr>
          </a:solidFill>
        </a:ln>
        <a:effectLst/>
      </xdr:spPr>
      <xdr:txBody>
        <a:bodyPr vertOverflow="clip" horzOverflow="clip" wrap="square" lIns="36000" tIns="36000" rIns="36000" bIns="18000" rtlCol="0" anchor="t">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s-CL" sz="800" b="1" i="0" u="none" strike="noStrike" kern="0" cap="none" spc="0" normalizeH="0" baseline="0" noProof="0">
              <a:ln>
                <a:noFill/>
              </a:ln>
              <a:solidFill>
                <a:sysClr val="windowText" lastClr="000000"/>
              </a:solidFill>
              <a:effectLst/>
              <a:uLnTx/>
              <a:uFillTx/>
              <a:latin typeface="Calibri"/>
              <a:ea typeface="+mn-ea"/>
              <a:cs typeface="+mn-cs"/>
            </a:rPr>
            <a:t>Nota: </a:t>
          </a:r>
          <a:r>
            <a:rPr kumimoji="0" lang="es-CL" sz="800" b="0" i="0" u="none" strike="noStrike" kern="0" cap="none" spc="0" normalizeH="0" baseline="0" noProof="0">
              <a:ln>
                <a:noFill/>
              </a:ln>
              <a:solidFill>
                <a:sysClr val="windowText" lastClr="000000"/>
              </a:solidFill>
              <a:effectLst/>
              <a:uLnTx/>
              <a:uFillTx/>
              <a:latin typeface="+mn-lt"/>
              <a:ea typeface="+mn-ea"/>
              <a:cs typeface="+mn-cs"/>
            </a:rPr>
            <a:t>En la columna "Descripción del material" , se deben describir todos los materiales  utilizados en las superficies interiores del recinto, tales como pisos, cielos, muros, tabiques o ventanas, sin necesariamente completar las siete que el recuadro contiene.  Cuando se describa un material, se deben completar tambien las  cuatro celdas a la derecha indicando en la columna "Superficie" el área total que cubre el material y en las restantes, los  respectivos coeficientes de absorción .</a:t>
          </a:r>
        </a:p>
      </xdr:txBody>
    </xdr:sp>
    <xdr:clientData/>
  </xdr:twoCellAnchor>
  <xdr:twoCellAnchor editAs="absolute">
    <xdr:from>
      <xdr:col>19</xdr:col>
      <xdr:colOff>0</xdr:colOff>
      <xdr:row>15</xdr:row>
      <xdr:rowOff>123825</xdr:rowOff>
    </xdr:from>
    <xdr:to>
      <xdr:col>21</xdr:col>
      <xdr:colOff>171449</xdr:colOff>
      <xdr:row>22</xdr:row>
      <xdr:rowOff>47626</xdr:rowOff>
    </xdr:to>
    <xdr:grpSp>
      <xdr:nvGrpSpPr>
        <xdr:cNvPr id="546" name="545 Grupo"/>
        <xdr:cNvGrpSpPr/>
      </xdr:nvGrpSpPr>
      <xdr:grpSpPr>
        <a:xfrm>
          <a:off x="6972300" y="5838825"/>
          <a:ext cx="1685924" cy="1828801"/>
          <a:chOff x="4552951" y="4201446"/>
          <a:chExt cx="1685924" cy="2077294"/>
        </a:xfrm>
      </xdr:grpSpPr>
      <xdr:grpSp>
        <xdr:nvGrpSpPr>
          <xdr:cNvPr id="547" name="546 Grupo"/>
          <xdr:cNvGrpSpPr/>
        </xdr:nvGrpSpPr>
        <xdr:grpSpPr>
          <a:xfrm>
            <a:off x="4638959" y="4552112"/>
            <a:ext cx="1599916" cy="1726628"/>
            <a:chOff x="4495174" y="4484569"/>
            <a:chExt cx="1599018" cy="1724694"/>
          </a:xfrm>
        </xdr:grpSpPr>
        <xdr:grpSp>
          <xdr:nvGrpSpPr>
            <xdr:cNvPr id="549" name="548 Grupo"/>
            <xdr:cNvGrpSpPr/>
          </xdr:nvGrpSpPr>
          <xdr:grpSpPr>
            <a:xfrm>
              <a:off x="4495174" y="4484569"/>
              <a:ext cx="1599018" cy="1724694"/>
              <a:chOff x="4495174" y="4484569"/>
              <a:chExt cx="1599018" cy="1724694"/>
            </a:xfrm>
          </xdr:grpSpPr>
          <xdr:sp macro="" textlink="">
            <xdr:nvSpPr>
              <xdr:cNvPr id="551" name="550 Cubo"/>
              <xdr:cNvSpPr/>
            </xdr:nvSpPr>
            <xdr:spPr>
              <a:xfrm rot="10800000">
                <a:off x="4495174" y="5039006"/>
                <a:ext cx="1070803" cy="508991"/>
              </a:xfrm>
              <a:prstGeom prst="cube">
                <a:avLst/>
              </a:prstGeom>
              <a:solidFill>
                <a:srgbClr val="F6FC10">
                  <a:alpha val="50196"/>
                </a:srgbClr>
              </a:solidFill>
              <a:ln w="19050" cap="flat" cmpd="sng" algn="ctr">
                <a:solidFill>
                  <a:srgbClr val="4F81BD">
                    <a:shade val="50000"/>
                  </a:srgbClr>
                </a:solidFill>
                <a:prstDash val="solid"/>
              </a:ln>
              <a:effectLst/>
            </xdr:spPr>
            <xdr:txBody>
              <a:bodyPr vert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0" lang="es-CL" sz="1100" b="0" i="0" u="none" strike="noStrike" kern="0" cap="none" spc="0" normalizeH="0" baseline="0" noProof="0">
                  <a:ln>
                    <a:noFill/>
                  </a:ln>
                  <a:solidFill>
                    <a:srgbClr val="FF0000"/>
                  </a:solidFill>
                  <a:effectLst/>
                  <a:uLnTx/>
                  <a:uFillTx/>
                  <a:latin typeface="Calibri"/>
                </a:endParaRPr>
              </a:p>
            </xdr:txBody>
          </xdr:sp>
          <xdr:sp macro="" textlink="">
            <xdr:nvSpPr>
              <xdr:cNvPr id="552" name="551 Cubo"/>
              <xdr:cNvSpPr/>
            </xdr:nvSpPr>
            <xdr:spPr>
              <a:xfrm>
                <a:off x="4499269" y="5039008"/>
                <a:ext cx="1068071" cy="511344"/>
              </a:xfrm>
              <a:prstGeom prst="cube">
                <a:avLst/>
              </a:prstGeom>
              <a:solidFill>
                <a:srgbClr val="F6FC10">
                  <a:alpha val="50196"/>
                </a:srgbClr>
              </a:solidFill>
              <a:ln w="19050" cap="flat" cmpd="sng" algn="ctr">
                <a:solidFill>
                  <a:srgbClr val="8064A2">
                    <a:lumMod val="75000"/>
                  </a:srgbClr>
                </a:solidFill>
                <a:prstDash val="solid"/>
              </a:ln>
              <a:effectLst/>
            </xdr:spPr>
            <xdr:txBody>
              <a:bodyPr vert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0" lang="es-CL" sz="1100" b="0" i="0" u="none" strike="noStrike" kern="0" cap="none" spc="0" normalizeH="0" baseline="0" noProof="0">
                  <a:ln>
                    <a:noFill/>
                  </a:ln>
                  <a:solidFill>
                    <a:srgbClr val="FF0000"/>
                  </a:solidFill>
                  <a:effectLst/>
                  <a:uLnTx/>
                  <a:uFillTx/>
                  <a:latin typeface="Calibri"/>
                </a:endParaRPr>
              </a:p>
            </xdr:txBody>
          </xdr:sp>
          <xdr:sp macro="" textlink="">
            <xdr:nvSpPr>
              <xdr:cNvPr id="553" name="552 Rectángulo"/>
              <xdr:cNvSpPr/>
            </xdr:nvSpPr>
            <xdr:spPr>
              <a:xfrm>
                <a:off x="4556487" y="5239601"/>
                <a:ext cx="562645" cy="162386"/>
              </a:xfrm>
              <a:prstGeom prst="rect">
                <a:avLst/>
              </a:prstGeom>
              <a:solidFill>
                <a:srgbClr val="4F81BD">
                  <a:alpha val="50000"/>
                </a:srgbClr>
              </a:solidFill>
              <a:ln w="19050" cap="flat" cmpd="sng" algn="ctr">
                <a:solidFill>
                  <a:srgbClr val="4F81BD">
                    <a:shade val="50000"/>
                  </a:srgbClr>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0" lang="es-CL" sz="1100" b="0" i="0" u="none" strike="noStrike" kern="0" cap="none" spc="0" normalizeH="0" baseline="0" noProof="0">
                  <a:ln>
                    <a:noFill/>
                  </a:ln>
                  <a:solidFill>
                    <a:sysClr val="window" lastClr="FFFFFF"/>
                  </a:solidFill>
                  <a:effectLst/>
                  <a:uLnTx/>
                  <a:uFillTx/>
                  <a:latin typeface="Calibri"/>
                  <a:ea typeface="+mn-ea"/>
                  <a:cs typeface="+mn-cs"/>
                </a:endParaRPr>
              </a:p>
            </xdr:txBody>
          </xdr:sp>
          <xdr:sp macro="" textlink="">
            <xdr:nvSpPr>
              <xdr:cNvPr id="554" name="553 CuadroTexto"/>
              <xdr:cNvSpPr txBox="1"/>
            </xdr:nvSpPr>
            <xdr:spPr>
              <a:xfrm>
                <a:off x="4499269" y="4484569"/>
                <a:ext cx="966622" cy="211693"/>
              </a:xfrm>
              <a:prstGeom prst="rect">
                <a:avLst/>
              </a:prstGeom>
              <a:noFill/>
              <a:ln>
                <a:noFill/>
              </a:ln>
              <a:effectLst/>
            </xdr:spPr>
            <xdr:txBody>
              <a:bodyPr vertOverflow="clip" horzOverflow="clip" wrap="none" rtlCol="0" anchor="t">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s-CL" sz="800" b="0" i="0" u="none" strike="noStrike" kern="0" cap="none" spc="0" normalizeH="0" baseline="0" noProof="0">
                    <a:ln>
                      <a:noFill/>
                    </a:ln>
                    <a:solidFill>
                      <a:sysClr val="windowText" lastClr="000000"/>
                    </a:solidFill>
                    <a:effectLst/>
                    <a:uLnTx/>
                    <a:uFillTx/>
                    <a:latin typeface="Calibri"/>
                    <a:ea typeface="+mn-ea"/>
                    <a:cs typeface="+mn-cs"/>
                  </a:rPr>
                  <a:t>Ladrillo sin esmalte</a:t>
                </a:r>
              </a:p>
            </xdr:txBody>
          </xdr:sp>
          <xdr:cxnSp macro="">
            <xdr:nvCxnSpPr>
              <xdr:cNvPr id="555" name="554 Conector recto de flecha"/>
              <xdr:cNvCxnSpPr/>
            </xdr:nvCxnSpPr>
            <xdr:spPr>
              <a:xfrm flipH="1">
                <a:off x="4566023" y="4554682"/>
                <a:ext cx="1642" cy="541637"/>
              </a:xfrm>
              <a:prstGeom prst="straightConnector1">
                <a:avLst/>
              </a:prstGeom>
              <a:noFill/>
              <a:ln w="9525" cap="flat" cmpd="sng" algn="ctr">
                <a:solidFill>
                  <a:srgbClr val="9BBB59">
                    <a:lumMod val="50000"/>
                  </a:srgbClr>
                </a:solidFill>
                <a:prstDash val="solid"/>
                <a:tailEnd type="arrow"/>
              </a:ln>
              <a:effectLst/>
            </xdr:spPr>
          </xdr:cxnSp>
          <xdr:sp macro="" textlink="">
            <xdr:nvSpPr>
              <xdr:cNvPr id="556" name="555 CuadroTexto"/>
              <xdr:cNvSpPr txBox="1"/>
            </xdr:nvSpPr>
            <xdr:spPr>
              <a:xfrm>
                <a:off x="4832991" y="4638899"/>
                <a:ext cx="618597" cy="218179"/>
              </a:xfrm>
              <a:prstGeom prst="rect">
                <a:avLst/>
              </a:prstGeom>
              <a:noFill/>
              <a:ln>
                <a:noFill/>
              </a:ln>
              <a:effectLst/>
            </xdr:spPr>
            <xdr:txBody>
              <a:bodyPr vertOverflow="clip" horzOverflow="clip" wrap="none" lIns="36000" tIns="36000" rIns="36000" bIns="36000" rtlCol="0" anchor="t">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s-CL" sz="800" b="0" i="0" u="none" strike="noStrike" kern="0" cap="none" spc="0" normalizeH="0" baseline="0" noProof="0">
                    <a:ln>
                      <a:noFill/>
                    </a:ln>
                    <a:solidFill>
                      <a:sysClr val="windowText" lastClr="000000"/>
                    </a:solidFill>
                    <a:effectLst/>
                    <a:uLnTx/>
                    <a:uFillTx/>
                    <a:latin typeface="Calibri"/>
                    <a:ea typeface="+mn-ea"/>
                    <a:cs typeface="+mn-cs"/>
                  </a:rPr>
                  <a:t>Paneles yeso</a:t>
                </a:r>
              </a:p>
            </xdr:txBody>
          </xdr:sp>
          <xdr:sp macro="" textlink="">
            <xdr:nvSpPr>
              <xdr:cNvPr id="557" name="556 Paralelogramo"/>
              <xdr:cNvSpPr/>
            </xdr:nvSpPr>
            <xdr:spPr>
              <a:xfrm>
                <a:off x="5004695" y="5039007"/>
                <a:ext cx="562644" cy="124177"/>
              </a:xfrm>
              <a:prstGeom prst="parallelogram">
                <a:avLst>
                  <a:gd name="adj" fmla="val 112958"/>
                </a:avLst>
              </a:prstGeom>
              <a:solidFill>
                <a:srgbClr val="4F81BD"/>
              </a:solidFill>
              <a:ln w="19050" cap="flat" cmpd="sng" algn="ctr">
                <a:solidFill>
                  <a:srgbClr val="4F81BD">
                    <a:shade val="50000"/>
                  </a:srgbClr>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0" lang="es-CL" sz="1100" b="0" i="0" u="none" strike="noStrike" kern="0" cap="none" spc="0" normalizeH="0" baseline="0" noProof="0">
                  <a:ln>
                    <a:noFill/>
                  </a:ln>
                  <a:solidFill>
                    <a:sysClr val="window" lastClr="FFFFFF"/>
                  </a:solidFill>
                  <a:effectLst/>
                  <a:uLnTx/>
                  <a:uFillTx/>
                  <a:latin typeface="Calibri"/>
                  <a:ea typeface="+mn-ea"/>
                  <a:cs typeface="+mn-cs"/>
                </a:endParaRPr>
              </a:p>
            </xdr:txBody>
          </xdr:sp>
          <xdr:cxnSp macro="">
            <xdr:nvCxnSpPr>
              <xdr:cNvPr id="558" name="557 Conector recto de flecha"/>
              <xdr:cNvCxnSpPr/>
            </xdr:nvCxnSpPr>
            <xdr:spPr>
              <a:xfrm>
                <a:off x="4850834" y="4706216"/>
                <a:ext cx="1330" cy="403750"/>
              </a:xfrm>
              <a:prstGeom prst="straightConnector1">
                <a:avLst/>
              </a:prstGeom>
              <a:noFill/>
              <a:ln w="9525" cap="flat" cmpd="sng" algn="ctr">
                <a:solidFill>
                  <a:srgbClr val="9BBB59">
                    <a:lumMod val="50000"/>
                  </a:srgbClr>
                </a:solidFill>
                <a:prstDash val="solid"/>
                <a:tailEnd type="arrow"/>
              </a:ln>
              <a:effectLst/>
            </xdr:spPr>
          </xdr:cxnSp>
          <xdr:cxnSp macro="">
            <xdr:nvCxnSpPr>
              <xdr:cNvPr id="559" name="558 Conector recto de flecha"/>
              <xdr:cNvCxnSpPr/>
            </xdr:nvCxnSpPr>
            <xdr:spPr>
              <a:xfrm>
                <a:off x="4571995" y="4745182"/>
                <a:ext cx="203828" cy="284273"/>
              </a:xfrm>
              <a:prstGeom prst="straightConnector1">
                <a:avLst/>
              </a:prstGeom>
              <a:noFill/>
              <a:ln w="9525" cap="flat" cmpd="sng" algn="ctr">
                <a:solidFill>
                  <a:srgbClr val="9BBB59">
                    <a:lumMod val="50000"/>
                  </a:srgbClr>
                </a:solidFill>
                <a:prstDash val="solid"/>
                <a:tailEnd type="arrow"/>
              </a:ln>
              <a:effectLst/>
            </xdr:spPr>
          </xdr:cxnSp>
          <xdr:cxnSp macro="">
            <xdr:nvCxnSpPr>
              <xdr:cNvPr id="560" name="559 Conector recto de flecha"/>
              <xdr:cNvCxnSpPr/>
            </xdr:nvCxnSpPr>
            <xdr:spPr>
              <a:xfrm flipH="1">
                <a:off x="5290346" y="4801467"/>
                <a:ext cx="221167" cy="305433"/>
              </a:xfrm>
              <a:prstGeom prst="straightConnector1">
                <a:avLst/>
              </a:prstGeom>
              <a:noFill/>
              <a:ln w="9525" cap="flat" cmpd="sng" algn="ctr">
                <a:solidFill>
                  <a:srgbClr val="9BBB59">
                    <a:lumMod val="50000"/>
                  </a:srgbClr>
                </a:solidFill>
                <a:prstDash val="solid"/>
                <a:tailEnd type="arrow"/>
              </a:ln>
              <a:effectLst/>
            </xdr:spPr>
          </xdr:cxnSp>
          <xdr:sp macro="" textlink="">
            <xdr:nvSpPr>
              <xdr:cNvPr id="561" name="560 CuadroTexto"/>
              <xdr:cNvSpPr txBox="1"/>
            </xdr:nvSpPr>
            <xdr:spPr>
              <a:xfrm>
                <a:off x="5493652" y="4640532"/>
                <a:ext cx="600540" cy="520437"/>
              </a:xfrm>
              <a:prstGeom prst="rect">
                <a:avLst/>
              </a:prstGeom>
              <a:noFill/>
              <a:ln>
                <a:noFill/>
              </a:ln>
              <a:effectLst/>
            </xdr:spPr>
            <xdr:txBody>
              <a:bodyPr vertOverflow="clip" horzOverflow="clip" wrap="square" lIns="36000" tIns="36000" rIns="36000" bIns="36000" rtlCol="0" anchor="t">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s-CL" sz="800" b="0" i="0" u="none" strike="noStrike" kern="0" cap="none" spc="0" normalizeH="0" baseline="0" noProof="0">
                    <a:ln>
                      <a:noFill/>
                    </a:ln>
                    <a:solidFill>
                      <a:sysClr val="windowText" lastClr="000000"/>
                    </a:solidFill>
                    <a:effectLst/>
                    <a:uLnTx/>
                    <a:uFillTx/>
                    <a:latin typeface="Calibri"/>
                    <a:ea typeface="+mn-ea"/>
                    <a:cs typeface="+mn-cs"/>
                  </a:rPr>
                  <a:t>Tableros de madera</a:t>
                </a:r>
              </a:p>
            </xdr:txBody>
          </xdr:sp>
          <xdr:sp macro="" textlink="">
            <xdr:nvSpPr>
              <xdr:cNvPr id="562" name="561 Paralelogramo"/>
              <xdr:cNvSpPr/>
            </xdr:nvSpPr>
            <xdr:spPr>
              <a:xfrm rot="16200000" flipV="1">
                <a:off x="5251721" y="5235021"/>
                <a:ext cx="503495" cy="122468"/>
              </a:xfrm>
              <a:prstGeom prst="parallelogram">
                <a:avLst>
                  <a:gd name="adj" fmla="val 98916"/>
                </a:avLst>
              </a:prstGeom>
              <a:solidFill>
                <a:srgbClr val="4F81BD"/>
              </a:solidFill>
              <a:ln w="19050" cap="flat" cmpd="sng" algn="ctr">
                <a:solidFill>
                  <a:srgbClr val="4F81BD">
                    <a:shade val="50000"/>
                  </a:srgbClr>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0" lang="es-CL" sz="1100" b="0" i="0" u="none" strike="noStrike" kern="0" cap="none" spc="0" normalizeH="0" baseline="0" noProof="0">
                  <a:ln>
                    <a:noFill/>
                  </a:ln>
                  <a:solidFill>
                    <a:sysClr val="window" lastClr="FFFFFF"/>
                  </a:solidFill>
                  <a:effectLst/>
                  <a:uLnTx/>
                  <a:uFillTx/>
                  <a:latin typeface="Calibri"/>
                  <a:ea typeface="+mn-ea"/>
                  <a:cs typeface="+mn-cs"/>
                </a:endParaRPr>
              </a:p>
            </xdr:txBody>
          </xdr:sp>
          <xdr:cxnSp macro="">
            <xdr:nvCxnSpPr>
              <xdr:cNvPr id="563" name="562 Conector recto de flecha"/>
              <xdr:cNvCxnSpPr/>
            </xdr:nvCxnSpPr>
            <xdr:spPr>
              <a:xfrm flipH="1" flipV="1">
                <a:off x="4798299" y="5297928"/>
                <a:ext cx="10768" cy="651960"/>
              </a:xfrm>
              <a:prstGeom prst="straightConnector1">
                <a:avLst/>
              </a:prstGeom>
              <a:noFill/>
              <a:ln w="9525" cap="flat" cmpd="sng" algn="ctr">
                <a:solidFill>
                  <a:srgbClr val="9BBB59">
                    <a:lumMod val="50000"/>
                  </a:srgbClr>
                </a:solidFill>
                <a:prstDash val="solid"/>
                <a:tailEnd type="arrow"/>
              </a:ln>
              <a:effectLst/>
            </xdr:spPr>
          </xdr:cxnSp>
          <xdr:sp macro="" textlink="">
            <xdr:nvSpPr>
              <xdr:cNvPr id="564" name="563 CuadroTexto"/>
              <xdr:cNvSpPr txBox="1"/>
            </xdr:nvSpPr>
            <xdr:spPr>
              <a:xfrm>
                <a:off x="4805997" y="5808576"/>
                <a:ext cx="793204" cy="206154"/>
              </a:xfrm>
              <a:prstGeom prst="rect">
                <a:avLst/>
              </a:prstGeom>
              <a:noFill/>
              <a:ln>
                <a:noFill/>
              </a:ln>
              <a:effectLst/>
            </xdr:spPr>
            <xdr:txBody>
              <a:bodyPr vertOverflow="clip" horzOverflow="clip" wrap="none" lIns="36000" tIns="36000" rIns="36000" bIns="36000" rtlCol="0" anchor="t">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s-CL" sz="800" b="0" i="0" u="none" strike="noStrike" kern="0" cap="none" spc="0" normalizeH="0" baseline="0" noProof="0">
                    <a:ln>
                      <a:noFill/>
                    </a:ln>
                    <a:solidFill>
                      <a:sysClr val="windowText" lastClr="000000"/>
                    </a:solidFill>
                    <a:effectLst/>
                    <a:uLnTx/>
                    <a:uFillTx/>
                    <a:latin typeface="+mn-lt"/>
                    <a:ea typeface="+mn-ea"/>
                    <a:cs typeface="+mn-cs"/>
                  </a:rPr>
                  <a:t>Vidrio ordinario</a:t>
                </a:r>
              </a:p>
            </xdr:txBody>
          </xdr:sp>
          <xdr:cxnSp macro="">
            <xdr:nvCxnSpPr>
              <xdr:cNvPr id="565" name="564 Conector recto de flecha"/>
              <xdr:cNvCxnSpPr/>
            </xdr:nvCxnSpPr>
            <xdr:spPr>
              <a:xfrm flipH="1" flipV="1">
                <a:off x="5293654" y="5344808"/>
                <a:ext cx="883" cy="475394"/>
              </a:xfrm>
              <a:prstGeom prst="straightConnector1">
                <a:avLst/>
              </a:prstGeom>
              <a:noFill/>
              <a:ln w="9525" cap="flat" cmpd="sng" algn="ctr">
                <a:solidFill>
                  <a:srgbClr val="9BBB59">
                    <a:lumMod val="50000"/>
                  </a:srgbClr>
                </a:solidFill>
                <a:prstDash val="solid"/>
                <a:tailEnd type="arrow"/>
              </a:ln>
              <a:effectLst/>
            </xdr:spPr>
          </xdr:cxnSp>
          <xdr:sp macro="" textlink="">
            <xdr:nvSpPr>
              <xdr:cNvPr id="566" name="565 CuadroTexto"/>
              <xdr:cNvSpPr txBox="1"/>
            </xdr:nvSpPr>
            <xdr:spPr>
              <a:xfrm>
                <a:off x="5288935" y="5543961"/>
                <a:ext cx="652977" cy="395118"/>
              </a:xfrm>
              <a:prstGeom prst="rect">
                <a:avLst/>
              </a:prstGeom>
              <a:noFill/>
              <a:ln>
                <a:noFill/>
              </a:ln>
              <a:effectLst/>
            </xdr:spPr>
            <xdr:txBody>
              <a:bodyPr vertOverflow="clip" horzOverflow="clip" wrap="square" lIns="36000" tIns="36000" rIns="36000" bIns="36000" rtlCol="0" anchor="t">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s-CL" sz="800" b="0" i="0" u="none" strike="noStrike" kern="0" cap="none" spc="0" normalizeH="0" baseline="0" noProof="0">
                    <a:ln>
                      <a:noFill/>
                    </a:ln>
                    <a:solidFill>
                      <a:sysClr val="windowText" lastClr="000000"/>
                    </a:solidFill>
                    <a:effectLst/>
                    <a:uLnTx/>
                    <a:uFillTx/>
                    <a:latin typeface="+mn-lt"/>
                    <a:ea typeface="+mn-ea"/>
                    <a:cs typeface="+mn-cs"/>
                  </a:rPr>
                  <a:t>Bloque de hormigón</a:t>
                </a:r>
              </a:p>
            </xdr:txBody>
          </xdr:sp>
          <xdr:cxnSp macro="">
            <xdr:nvCxnSpPr>
              <xdr:cNvPr id="567" name="566 Conector recto de flecha"/>
              <xdr:cNvCxnSpPr/>
            </xdr:nvCxnSpPr>
            <xdr:spPr>
              <a:xfrm flipH="1" flipV="1">
                <a:off x="4623957" y="5537489"/>
                <a:ext cx="4235" cy="585314"/>
              </a:xfrm>
              <a:prstGeom prst="straightConnector1">
                <a:avLst/>
              </a:prstGeom>
              <a:noFill/>
              <a:ln w="9525" cap="flat" cmpd="sng" algn="ctr">
                <a:solidFill>
                  <a:srgbClr val="9BBB59">
                    <a:lumMod val="50000"/>
                  </a:srgbClr>
                </a:solidFill>
                <a:prstDash val="solid"/>
                <a:tailEnd type="arrow"/>
              </a:ln>
              <a:effectLst/>
            </xdr:spPr>
          </xdr:cxnSp>
          <xdr:sp macro="" textlink="">
            <xdr:nvSpPr>
              <xdr:cNvPr id="568" name="567 CuadroTexto"/>
              <xdr:cNvSpPr txBox="1"/>
            </xdr:nvSpPr>
            <xdr:spPr>
              <a:xfrm>
                <a:off x="4626521" y="5972362"/>
                <a:ext cx="1124994" cy="236901"/>
              </a:xfrm>
              <a:prstGeom prst="rect">
                <a:avLst/>
              </a:prstGeom>
              <a:noFill/>
              <a:ln>
                <a:noFill/>
              </a:ln>
              <a:effectLst/>
            </xdr:spPr>
            <xdr:txBody>
              <a:bodyPr vertOverflow="clip" horzOverflow="clip" wrap="none" lIns="36000" tIns="36000" rIns="36000" bIns="36000" rtlCol="0" anchor="t">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s-CL" sz="800" b="0" i="0" u="none" strike="noStrike" kern="0" cap="none" spc="0" normalizeH="0" baseline="0" noProof="0">
                    <a:ln>
                      <a:noFill/>
                    </a:ln>
                    <a:solidFill>
                      <a:sysClr val="windowText" lastClr="000000"/>
                    </a:solidFill>
                    <a:effectLst/>
                    <a:uLnTx/>
                    <a:uFillTx/>
                    <a:latin typeface="+mn-lt"/>
                    <a:ea typeface="+mn-ea"/>
                    <a:cs typeface="+mn-cs"/>
                  </a:rPr>
                  <a:t>Alfombra pelo 1,13kg</a:t>
                </a:r>
              </a:p>
            </xdr:txBody>
          </xdr:sp>
        </xdr:grpSp>
        <xdr:cxnSp macro="">
          <xdr:nvCxnSpPr>
            <xdr:cNvPr id="550" name="549 Conector recto de flecha"/>
            <xdr:cNvCxnSpPr/>
          </xdr:nvCxnSpPr>
          <xdr:spPr>
            <a:xfrm>
              <a:off x="5511511" y="4710546"/>
              <a:ext cx="0" cy="599052"/>
            </a:xfrm>
            <a:prstGeom prst="straightConnector1">
              <a:avLst/>
            </a:prstGeom>
            <a:noFill/>
            <a:ln w="9525" cap="flat" cmpd="sng" algn="ctr">
              <a:solidFill>
                <a:srgbClr val="9BBB59">
                  <a:lumMod val="50000"/>
                </a:srgbClr>
              </a:solidFill>
              <a:prstDash val="solid"/>
              <a:tailEnd type="arrow"/>
            </a:ln>
            <a:effectLst/>
          </xdr:spPr>
        </xdr:cxnSp>
      </xdr:grpSp>
      <xdr:sp macro="" textlink="">
        <xdr:nvSpPr>
          <xdr:cNvPr id="548" name="547 CuadroTexto"/>
          <xdr:cNvSpPr txBox="1"/>
        </xdr:nvSpPr>
        <xdr:spPr>
          <a:xfrm>
            <a:off x="4552951" y="4201446"/>
            <a:ext cx="1685924" cy="296114"/>
          </a:xfrm>
          <a:prstGeom prst="rect">
            <a:avLst/>
          </a:prstGeom>
          <a:noFill/>
          <a:ln>
            <a:noFill/>
          </a:ln>
          <a:effectLst/>
        </xdr:spPr>
        <xdr:txBody>
          <a:bodyPr vertOverflow="clip" horzOverflow="clip" wrap="square" lIns="0" tIns="0" rIns="0" bIns="0" rtlCol="0" anchor="t">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s-CL" sz="800" b="0" i="0" u="none" strike="noStrike" kern="0" cap="none" spc="0" normalizeH="0" baseline="0" noProof="0">
                <a:ln>
                  <a:noFill/>
                </a:ln>
                <a:solidFill>
                  <a:sysClr val="windowText" lastClr="000000"/>
                </a:solidFill>
                <a:effectLst/>
                <a:uLnTx/>
                <a:uFillTx/>
                <a:latin typeface="Calibri"/>
                <a:ea typeface="+mn-ea"/>
                <a:cs typeface="+mn-cs"/>
              </a:rPr>
              <a:t>Esquema de l recinto utilizado en el ejemplo:</a:t>
            </a:r>
            <a:br>
              <a:rPr kumimoji="0" lang="es-CL" sz="800" b="0" i="0" u="none" strike="noStrike" kern="0" cap="none" spc="0" normalizeH="0" baseline="0" noProof="0">
                <a:ln>
                  <a:noFill/>
                </a:ln>
                <a:solidFill>
                  <a:sysClr val="windowText" lastClr="000000"/>
                </a:solidFill>
                <a:effectLst/>
                <a:uLnTx/>
                <a:uFillTx/>
                <a:latin typeface="Calibri"/>
                <a:ea typeface="+mn-ea"/>
                <a:cs typeface="+mn-cs"/>
              </a:rPr>
            </a:br>
            <a:endParaRPr kumimoji="0" lang="es-CL" sz="800" b="0" i="0" u="none" strike="noStrike" kern="0" cap="none" spc="0" normalizeH="0" baseline="0" noProof="0">
              <a:ln>
                <a:noFill/>
              </a:ln>
              <a:solidFill>
                <a:sysClr val="windowText" lastClr="000000"/>
              </a:solidFill>
              <a:effectLst/>
              <a:uLnTx/>
              <a:uFillTx/>
              <a:latin typeface="Calibri"/>
              <a:ea typeface="+mn-ea"/>
              <a:cs typeface="+mn-cs"/>
            </a:endParaRPr>
          </a:p>
        </xdr:txBody>
      </xdr:sp>
    </xdr:grpSp>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304800</xdr:colOff>
      <xdr:row>2</xdr:row>
      <xdr:rowOff>9525</xdr:rowOff>
    </xdr:from>
    <xdr:to>
      <xdr:col>3</xdr:col>
      <xdr:colOff>1342823</xdr:colOff>
      <xdr:row>2</xdr:row>
      <xdr:rowOff>795977</xdr:rowOff>
    </xdr:to>
    <xdr:pic>
      <xdr:nvPicPr>
        <xdr:cNvPr id="3" name="2 Imagen"/>
        <xdr:cNvPicPr>
          <a:picLocks noChangeAspect="1"/>
        </xdr:cNvPicPr>
      </xdr:nvPicPr>
      <xdr:blipFill>
        <a:blip xmlns:r="http://schemas.openxmlformats.org/officeDocument/2006/relationships" r:embed="rId1"/>
        <a:stretch>
          <a:fillRect/>
        </a:stretch>
      </xdr:blipFill>
      <xdr:spPr>
        <a:xfrm>
          <a:off x="4191000" y="457200"/>
          <a:ext cx="2066723" cy="78645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ablo%20canales/Desktop/IDIEM/2014/03%20Innova%20II/analisis%20por%20ciudad%20V1.22.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Jos&#233;%20Tom&#225;s%20Videla/AppData/Local/Microsoft/Windows/Temporary%20Internet%20Files/Content.Outlook/TTJOCZTR/Evaluaci&#243;n%2028-05-2014%20modif.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usuario/Desktop/higrotermia/analisis%20por%20ciudad%20V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Sol"/>
      <sheetName val="Ingreso Datos Generales"/>
      <sheetName val="Ingreso Recintos"/>
      <sheetName val="Ingreso Grupos - Energía"/>
      <sheetName val="Ingreso Grupos - Iluminación"/>
      <sheetName val="Ingreso Grupos - Ventilación"/>
      <sheetName val="Ingreso Datos Energía"/>
      <sheetName val="Tablas"/>
      <sheetName val="Datos registrados - Energía"/>
      <sheetName val="Registro Resultados - Energia"/>
      <sheetName val="Ingreso Datos Iluminación"/>
      <sheetName val="Datos registrados - Iluminación"/>
      <sheetName val="Ingreso Datos Ventilación"/>
      <sheetName val="Datos registrados - Ventilación"/>
      <sheetName val="Viento"/>
      <sheetName val="Ingreso Datos Artefactos EFF"/>
      <sheetName val="Resumen GH"/>
      <sheetName val="Hoja1"/>
      <sheetName val="Ingreso Datos de Riego"/>
      <sheetName val="Resultados Completos - Energía"/>
      <sheetName val="Resultados"/>
    </sheetNames>
    <sheetDataSet>
      <sheetData sheetId="0"/>
      <sheetData sheetId="1">
        <row r="3">
          <cell r="BD3" t="str">
            <v>ARICA</v>
          </cell>
        </row>
        <row r="4">
          <cell r="BD4" t="str">
            <v>CALAMA</v>
          </cell>
        </row>
        <row r="5">
          <cell r="BD5" t="str">
            <v>ANTOFAGASTA</v>
          </cell>
        </row>
        <row r="6">
          <cell r="BD6" t="str">
            <v>COPIAPO</v>
          </cell>
        </row>
        <row r="7">
          <cell r="BD7" t="str">
            <v>LA SERENA</v>
          </cell>
        </row>
        <row r="8">
          <cell r="BD8" t="str">
            <v>VALPARAISO</v>
          </cell>
        </row>
        <row r="9">
          <cell r="BD9" t="str">
            <v>SANTIAGO</v>
          </cell>
        </row>
        <row r="10">
          <cell r="BD10" t="str">
            <v>CONCEPCION</v>
          </cell>
        </row>
        <row r="11">
          <cell r="BD11" t="str">
            <v>PUCON</v>
          </cell>
        </row>
        <row r="12">
          <cell r="BD12" t="str">
            <v>PUNTA ARENAS</v>
          </cell>
        </row>
        <row r="13">
          <cell r="BD13" t="str">
            <v>PUERTO MONTT</v>
          </cell>
        </row>
      </sheetData>
      <sheetData sheetId="2"/>
      <sheetData sheetId="3"/>
      <sheetData sheetId="4">
        <row r="4">
          <cell r="B4">
            <v>1</v>
          </cell>
        </row>
      </sheetData>
      <sheetData sheetId="5"/>
      <sheetData sheetId="6"/>
      <sheetData sheetId="7">
        <row r="28">
          <cell r="C28" t="str">
            <v>Norte</v>
          </cell>
        </row>
        <row r="29">
          <cell r="C29" t="str">
            <v>NorOeste</v>
          </cell>
        </row>
        <row r="30">
          <cell r="C30" t="str">
            <v>NorEste</v>
          </cell>
        </row>
        <row r="31">
          <cell r="C31" t="str">
            <v>Oeste</v>
          </cell>
        </row>
        <row r="32">
          <cell r="C32" t="str">
            <v>Este</v>
          </cell>
        </row>
        <row r="33">
          <cell r="C33" t="str">
            <v>SurOeste</v>
          </cell>
        </row>
        <row r="34">
          <cell r="C34" t="str">
            <v>SurEste</v>
          </cell>
        </row>
        <row r="35">
          <cell r="C35" t="str">
            <v>Sur</v>
          </cell>
        </row>
      </sheetData>
      <sheetData sheetId="8">
        <row r="4">
          <cell r="B4" t="str">
            <v>si</v>
          </cell>
        </row>
        <row r="5">
          <cell r="B5" t="str">
            <v>no</v>
          </cell>
        </row>
        <row r="6">
          <cell r="CJ6" t="str">
            <v>Dentro</v>
          </cell>
        </row>
        <row r="7">
          <cell r="CJ7" t="str">
            <v>Fuera</v>
          </cell>
        </row>
        <row r="8">
          <cell r="CJ8" t="str">
            <v>Ambas</v>
          </cell>
        </row>
        <row r="9">
          <cell r="CC9" t="str">
            <v>Actividad reducida</v>
          </cell>
          <cell r="CJ9" t="str">
            <v>N/A</v>
          </cell>
        </row>
        <row r="10">
          <cell r="BL10" t="str">
            <v>Tejido opaco</v>
          </cell>
          <cell r="CC10" t="str">
            <v>Ejercicio físico Bajo</v>
          </cell>
        </row>
        <row r="11">
          <cell r="BL11" t="str">
            <v>Tejido translucido</v>
          </cell>
          <cell r="CC11" t="str">
            <v>Ejercicio físico Medio</v>
          </cell>
        </row>
        <row r="12">
          <cell r="CC12" t="str">
            <v>Ejercicio físico Alto</v>
          </cell>
          <cell r="CJ12" t="str">
            <v>Liviano</v>
          </cell>
        </row>
        <row r="13">
          <cell r="CC13" t="str">
            <v>Educación &lt; 6 años</v>
          </cell>
          <cell r="CJ13" t="str">
            <v>Solido</v>
          </cell>
        </row>
        <row r="14">
          <cell r="CC14" t="str">
            <v>Educación &gt; 6 años</v>
          </cell>
        </row>
        <row r="16">
          <cell r="CJ16" t="str">
            <v xml:space="preserve">Hormigón </v>
          </cell>
        </row>
        <row r="17">
          <cell r="CC17" t="str">
            <v>Oficinas</v>
          </cell>
          <cell r="CJ17" t="str">
            <v>Albañilería</v>
          </cell>
        </row>
        <row r="18">
          <cell r="CC18" t="str">
            <v>Salas de conferencias</v>
          </cell>
          <cell r="CJ18" t="str">
            <v>Adobe</v>
          </cell>
        </row>
        <row r="19">
          <cell r="CC19" t="str">
            <v>Teatros</v>
          </cell>
          <cell r="CJ19" t="str">
            <v>Liviano</v>
          </cell>
        </row>
        <row r="20">
          <cell r="CC20" t="str">
            <v>Colegios</v>
          </cell>
        </row>
        <row r="21">
          <cell r="CC21" t="str">
            <v>Centros de atención infantil</v>
          </cell>
        </row>
        <row r="22">
          <cell r="CC22" t="str">
            <v>Viviendas</v>
          </cell>
        </row>
        <row r="24">
          <cell r="CJ24" t="str">
            <v>------- General: -------</v>
          </cell>
        </row>
        <row r="25">
          <cell r="CJ25" t="str">
            <v>Oficinas</v>
          </cell>
        </row>
        <row r="26">
          <cell r="CJ26" t="str">
            <v xml:space="preserve">Salones de reuniones </v>
          </cell>
        </row>
        <row r="27">
          <cell r="CJ27" t="str">
            <v xml:space="preserve">Bares, cafeterías, pubs </v>
          </cell>
        </row>
        <row r="28">
          <cell r="CJ28" t="str">
            <v xml:space="preserve">Restaurantes </v>
          </cell>
        </row>
        <row r="29">
          <cell r="CJ29" t="str">
            <v>Estacionamientos</v>
          </cell>
        </row>
        <row r="30">
          <cell r="CJ30" t="str">
            <v xml:space="preserve">Bodegas, Archivos </v>
          </cell>
        </row>
        <row r="31">
          <cell r="CJ31" t="str">
            <v>Bibliotecas</v>
          </cell>
        </row>
        <row r="32">
          <cell r="CJ32" t="str">
            <v>Pasillos</v>
          </cell>
        </row>
        <row r="33">
          <cell r="CJ33" t="str">
            <v>------- Comercio: -------</v>
          </cell>
        </row>
        <row r="34">
          <cell r="CJ34" t="str">
            <v>Supermercados</v>
          </cell>
        </row>
        <row r="35">
          <cell r="CJ35" t="str">
            <v>Locales comerciales</v>
          </cell>
        </row>
        <row r="36">
          <cell r="CJ36" t="str">
            <v>Patios de comida</v>
          </cell>
        </row>
        <row r="37">
          <cell r="CJ37" t="str">
            <v>------- Educación: -------</v>
          </cell>
        </row>
        <row r="38">
          <cell r="CJ38" t="str">
            <v>Salas clase parvulos</v>
          </cell>
        </row>
        <row r="39">
          <cell r="AD39" t="str">
            <v>Blanco Claro</v>
          </cell>
          <cell r="AH39" t="str">
            <v>Metalico sin ruptura de puente térmico</v>
          </cell>
          <cell r="CJ39" t="str">
            <v>Salas educación básica</v>
          </cell>
        </row>
        <row r="40">
          <cell r="AD40" t="str">
            <v>Blanco Medio</v>
          </cell>
          <cell r="AH40" t="str">
            <v>Aluminio con ruptura de puente térmico</v>
          </cell>
          <cell r="CJ40" t="str">
            <v>Salas educación media</v>
          </cell>
        </row>
        <row r="41">
          <cell r="AD41" t="str">
            <v>Amarillo Claro</v>
          </cell>
          <cell r="AH41" t="str">
            <v>PVC</v>
          </cell>
          <cell r="CJ41" t="str">
            <v>Salas educación superior</v>
          </cell>
        </row>
        <row r="42">
          <cell r="AD42" t="str">
            <v>Amarillo Medio</v>
          </cell>
          <cell r="AH42" t="str">
            <v>Madera</v>
          </cell>
          <cell r="CJ42" t="str">
            <v xml:space="preserve">Camarines, gimnasios </v>
          </cell>
        </row>
        <row r="43">
          <cell r="AD43" t="str">
            <v>Amarillo Oscuro</v>
          </cell>
          <cell r="CJ43" t="str">
            <v xml:space="preserve">Talleres, Laboratorios, Bibliotecas </v>
          </cell>
        </row>
        <row r="44">
          <cell r="AD44" t="str">
            <v>Beige Claro</v>
          </cell>
          <cell r="CJ44" t="str">
            <v xml:space="preserve">Cocina </v>
          </cell>
        </row>
        <row r="45">
          <cell r="AD45" t="str">
            <v>Beige Medio</v>
          </cell>
          <cell r="CJ45" t="str">
            <v>------- Salud (Hospitales y Clínicas): -------</v>
          </cell>
        </row>
        <row r="46">
          <cell r="AD46" t="str">
            <v>Beige Oscuro</v>
          </cell>
          <cell r="CJ46" t="str">
            <v>Habitaciones hospitalarias</v>
          </cell>
        </row>
        <row r="47">
          <cell r="AD47" t="str">
            <v>Marrón Claro</v>
          </cell>
          <cell r="CJ47" t="str">
            <v>Sala cirugias</v>
          </cell>
        </row>
        <row r="48">
          <cell r="AD48" t="str">
            <v>Marrón Medio</v>
          </cell>
          <cell r="CJ48" t="str">
            <v>Pabellones</v>
          </cell>
        </row>
        <row r="49">
          <cell r="AD49" t="str">
            <v>Marrón Oscuro</v>
          </cell>
          <cell r="CJ49" t="str">
            <v>Salas de equipamiento</v>
          </cell>
        </row>
        <row r="50">
          <cell r="AD50" t="str">
            <v>Rojo Claro</v>
          </cell>
          <cell r="CJ50" t="str">
            <v xml:space="preserve">Salas de espera </v>
          </cell>
        </row>
        <row r="51">
          <cell r="AD51" t="str">
            <v>Rojo Medio</v>
          </cell>
          <cell r="CJ51" t="str">
            <v>Baños</v>
          </cell>
        </row>
        <row r="52">
          <cell r="AD52" t="str">
            <v>Rojo Oscuro</v>
          </cell>
        </row>
        <row r="53">
          <cell r="AD53" t="str">
            <v>Verde Claro</v>
          </cell>
        </row>
        <row r="54">
          <cell r="AD54" t="str">
            <v>Verde Medio</v>
          </cell>
        </row>
        <row r="55">
          <cell r="AD55" t="str">
            <v>Verde Oscuro</v>
          </cell>
        </row>
        <row r="56">
          <cell r="AD56" t="str">
            <v>Azul Claro</v>
          </cell>
        </row>
        <row r="57">
          <cell r="AD57" t="str">
            <v>Azul Medio</v>
          </cell>
        </row>
        <row r="58">
          <cell r="AD58" t="str">
            <v>Azul Oscuro</v>
          </cell>
        </row>
        <row r="59">
          <cell r="AD59" t="str">
            <v>Gris Claro</v>
          </cell>
        </row>
        <row r="60">
          <cell r="AD60" t="str">
            <v>Gris Medio</v>
          </cell>
        </row>
        <row r="61">
          <cell r="AD61" t="str">
            <v>Negro</v>
          </cell>
        </row>
      </sheetData>
      <sheetData sheetId="9"/>
      <sheetData sheetId="10"/>
      <sheetData sheetId="11"/>
      <sheetData sheetId="12"/>
      <sheetData sheetId="13"/>
      <sheetData sheetId="14"/>
      <sheetData sheetId="15">
        <row r="2">
          <cell r="CB2" t="str">
            <v>Arica</v>
          </cell>
        </row>
        <row r="3">
          <cell r="CB3" t="str">
            <v>Iquique</v>
          </cell>
        </row>
        <row r="4">
          <cell r="H4" t="str">
            <v>Muchos edificios</v>
          </cell>
          <cell r="CB4" t="str">
            <v>Antofagasta</v>
          </cell>
        </row>
        <row r="5">
          <cell r="H5" t="str">
            <v>Pocos edificios</v>
          </cell>
          <cell r="CB5" t="str">
            <v>Copiapo</v>
          </cell>
        </row>
        <row r="6">
          <cell r="H6" t="str">
            <v>Campo</v>
          </cell>
          <cell r="CB6" t="str">
            <v>Tobalaba</v>
          </cell>
        </row>
        <row r="7">
          <cell r="H7" t="str">
            <v>Campo abierto</v>
          </cell>
          <cell r="CB7" t="str">
            <v>Pudahuel</v>
          </cell>
        </row>
        <row r="8">
          <cell r="CB8" t="str">
            <v>Los Cerrillos</v>
          </cell>
        </row>
        <row r="9">
          <cell r="CB9" t="str">
            <v>Curico</v>
          </cell>
        </row>
        <row r="10">
          <cell r="CB10" t="str">
            <v>Chillan</v>
          </cell>
        </row>
        <row r="11">
          <cell r="CB11" t="str">
            <v>Concepcion</v>
          </cell>
        </row>
        <row r="12">
          <cell r="CB12" t="str">
            <v>Temuco</v>
          </cell>
        </row>
        <row r="13">
          <cell r="CB13" t="str">
            <v>Valdivia</v>
          </cell>
        </row>
        <row r="14">
          <cell r="CB14" t="str">
            <v>Osorno</v>
          </cell>
        </row>
        <row r="15">
          <cell r="H15" t="str">
            <v>Edificio Alto</v>
          </cell>
          <cell r="CB15" t="str">
            <v>Puerto Montt</v>
          </cell>
        </row>
        <row r="16">
          <cell r="H16" t="str">
            <v>Edificio Bajo</v>
          </cell>
          <cell r="CB16" t="str">
            <v>Ancud</v>
          </cell>
        </row>
        <row r="17">
          <cell r="CB17" t="str">
            <v>Chaiten</v>
          </cell>
        </row>
        <row r="18">
          <cell r="CB18" t="str">
            <v>Quellon</v>
          </cell>
        </row>
        <row r="19">
          <cell r="CB19" t="str">
            <v>Futaleufu</v>
          </cell>
        </row>
        <row r="20">
          <cell r="CB20" t="str">
            <v>Puerto Aysen</v>
          </cell>
        </row>
        <row r="21">
          <cell r="CB21" t="str">
            <v>Coyhaique</v>
          </cell>
        </row>
        <row r="22">
          <cell r="CB22" t="str">
            <v>Balmaceda</v>
          </cell>
        </row>
        <row r="23">
          <cell r="CB23" t="str">
            <v>Chile Chico</v>
          </cell>
        </row>
        <row r="24">
          <cell r="CB24" t="str">
            <v>Lord Cochrane</v>
          </cell>
        </row>
        <row r="25">
          <cell r="CB25" t="str">
            <v>Punta Arenas</v>
          </cell>
        </row>
      </sheetData>
      <sheetData sheetId="16"/>
      <sheetData sheetId="17"/>
      <sheetData sheetId="18"/>
      <sheetData sheetId="19"/>
      <sheetData sheetId="20"/>
      <sheetData sheetId="2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Generales Edificio"/>
      <sheetName val="Ingreso Recintos"/>
      <sheetName val="Edificio v2"/>
      <sheetName val="Ingreso de resultados previos"/>
      <sheetName val="Evaluacion ARQ.CAI requisitos"/>
      <sheetName val="Evaluacion ARQ.CAI voluntarios"/>
      <sheetName val="Evaluacion ARQ.Energia Requisit"/>
      <sheetName val="Evaluacion ARQ.Energia Voluntar"/>
      <sheetName val="Evaluacion ARQ.Agua Requisitos"/>
      <sheetName val="Evaluacion ARQ.Agua Voluntarios"/>
      <sheetName val="Evaluacion ARQ.Residuos"/>
      <sheetName val="Evaluacion INST.CAI Requisitos"/>
      <sheetName val="Evaluacion INST.CAI Voluntarios"/>
      <sheetName val="Evaluacion INST.Energia Requisi"/>
      <sheetName val="Evaluacion INST.Energia Volunta"/>
      <sheetName val="Evaluacion INST.AGUA Requisitos"/>
      <sheetName val="Evaluacion INST.AGUA Voluntario"/>
      <sheetName val="Evaluacion CONST.Residuos Requi"/>
      <sheetName val="Evaluacion CONST.Residuos Volun"/>
      <sheetName val="Evaluacion GESTION Voluntarios"/>
      <sheetName val="Resumen General"/>
      <sheetName val="Resumen requerimientos"/>
      <sheetName val="Resumen Criterios"/>
      <sheetName val="Tablas2"/>
      <sheetName val="Tablas"/>
      <sheetName val="RequisitosMinimos"/>
      <sheetName val="Puntaje"/>
      <sheetName val="Hoja1"/>
      <sheetName val="Hoja2"/>
      <sheetName val="Hoja3"/>
    </sheetNames>
    <sheetDataSet>
      <sheetData sheetId="0">
        <row r="7">
          <cell r="C7" t="str">
            <v xml:space="preserve">Oficinas </v>
          </cell>
        </row>
        <row r="35">
          <cell r="F35">
            <v>8</v>
          </cell>
        </row>
        <row r="40">
          <cell r="F40" t="str">
            <v>Ventilación Mecánica</v>
          </cell>
        </row>
        <row r="42">
          <cell r="F42" t="str">
            <v>Punta Arenas</v>
          </cell>
        </row>
        <row r="47">
          <cell r="F47">
            <v>6</v>
          </cell>
        </row>
        <row r="58">
          <cell r="F58">
            <v>60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ow r="4">
          <cell r="N4" t="str">
            <v>Referencia</v>
          </cell>
          <cell r="O4">
            <v>1</v>
          </cell>
          <cell r="P4">
            <v>1</v>
          </cell>
          <cell r="Q4" t="str">
            <v>Categoría</v>
          </cell>
          <cell r="R4" t="str">
            <v>Confort térmico pasivo</v>
          </cell>
          <cell r="T4" t="str">
            <v>Confort térmico pasivo</v>
          </cell>
          <cell r="V4" t="str">
            <v>Opción</v>
          </cell>
          <cell r="W4" t="str">
            <v>1 de 2</v>
          </cell>
        </row>
        <row r="5">
          <cell r="N5" t="str">
            <v>1.2</v>
          </cell>
          <cell r="O5">
            <v>1</v>
          </cell>
          <cell r="P5">
            <v>2</v>
          </cell>
          <cell r="Q5" t="str">
            <v>ARQ.CAI.1</v>
          </cell>
          <cell r="R5" t="str">
            <v>Reducción % horas de disconfort Taire</v>
          </cell>
          <cell r="V5" t="str">
            <v>Simultáneo</v>
          </cell>
          <cell r="W5" t="str">
            <v>1 de 1</v>
          </cell>
        </row>
        <row r="6">
          <cell r="N6" t="str">
            <v>1.3</v>
          </cell>
          <cell r="O6">
            <v>1</v>
          </cell>
          <cell r="P6">
            <v>3</v>
          </cell>
          <cell r="Q6" t="str">
            <v>ARQ.CAI.1</v>
          </cell>
          <cell r="R6" t="str">
            <v>Nivel</v>
          </cell>
          <cell r="S6" t="str">
            <v>Rango</v>
          </cell>
          <cell r="T6" t="str">
            <v>Prioridad</v>
          </cell>
          <cell r="U6" t="str">
            <v>Ponderación Of. Y Serv.</v>
          </cell>
          <cell r="V6" t="str">
            <v>Ponderación Educ. y Salud.</v>
          </cell>
          <cell r="W6" t="str">
            <v>Rango</v>
          </cell>
        </row>
        <row r="7">
          <cell r="N7" t="str">
            <v>1.4</v>
          </cell>
          <cell r="O7">
            <v>1</v>
          </cell>
          <cell r="P7">
            <v>4</v>
          </cell>
          <cell r="Q7" t="str">
            <v>ARQ.CAI.1</v>
          </cell>
          <cell r="R7" t="str">
            <v>Muy bueno</v>
          </cell>
          <cell r="S7" t="str">
            <v>15%-100%</v>
          </cell>
          <cell r="T7">
            <v>0.5</v>
          </cell>
          <cell r="U7">
            <v>0.08</v>
          </cell>
          <cell r="V7">
            <v>0.05</v>
          </cell>
          <cell r="W7">
            <v>0.15</v>
          </cell>
          <cell r="X7">
            <v>1</v>
          </cell>
        </row>
        <row r="8">
          <cell r="N8" t="str">
            <v>1.5</v>
          </cell>
          <cell r="O8">
            <v>1</v>
          </cell>
          <cell r="P8">
            <v>5</v>
          </cell>
          <cell r="Q8" t="str">
            <v>ARQ.CAI.1</v>
          </cell>
          <cell r="R8" t="str">
            <v>Bueno</v>
          </cell>
          <cell r="S8" t="str">
            <v>11%-15%</v>
          </cell>
          <cell r="T8">
            <v>0.375</v>
          </cell>
          <cell r="U8">
            <v>0.06</v>
          </cell>
          <cell r="V8">
            <v>3.7500000000000006E-2</v>
          </cell>
          <cell r="W8">
            <v>0.11</v>
          </cell>
          <cell r="X8">
            <v>0.15</v>
          </cell>
        </row>
        <row r="9">
          <cell r="N9" t="str">
            <v>1.6</v>
          </cell>
          <cell r="O9">
            <v>1</v>
          </cell>
          <cell r="P9">
            <v>6</v>
          </cell>
          <cell r="Q9" t="str">
            <v>ARQ.CAI.1</v>
          </cell>
          <cell r="R9" t="str">
            <v>Regular</v>
          </cell>
          <cell r="S9" t="str">
            <v>8%-11%</v>
          </cell>
          <cell r="T9">
            <v>0.25</v>
          </cell>
          <cell r="U9">
            <v>0.04</v>
          </cell>
          <cell r="V9">
            <v>2.5000000000000001E-2</v>
          </cell>
          <cell r="W9">
            <v>0.08</v>
          </cell>
          <cell r="X9">
            <v>0.11</v>
          </cell>
        </row>
        <row r="10">
          <cell r="N10" t="str">
            <v>1.7</v>
          </cell>
          <cell r="O10">
            <v>1</v>
          </cell>
          <cell r="P10">
            <v>7</v>
          </cell>
          <cell r="Q10" t="str">
            <v>ARQ.CAI.1</v>
          </cell>
          <cell r="R10" t="str">
            <v>Minimo</v>
          </cell>
          <cell r="S10" t="str">
            <v>5%-8%</v>
          </cell>
          <cell r="T10">
            <v>0.125</v>
          </cell>
          <cell r="U10">
            <v>0.02</v>
          </cell>
          <cell r="V10">
            <v>1.2500000000000001E-2</v>
          </cell>
          <cell r="W10">
            <v>0.05</v>
          </cell>
          <cell r="X10">
            <v>0.08</v>
          </cell>
        </row>
        <row r="11">
          <cell r="N11" t="str">
            <v>1.8</v>
          </cell>
          <cell r="O11">
            <v>1</v>
          </cell>
          <cell r="P11">
            <v>8</v>
          </cell>
        </row>
        <row r="12">
          <cell r="N12" t="str">
            <v>2.1</v>
          </cell>
          <cell r="O12">
            <v>2</v>
          </cell>
          <cell r="P12">
            <v>1</v>
          </cell>
          <cell r="Q12" t="str">
            <v>ARQ.CAI.1</v>
          </cell>
          <cell r="R12" t="str">
            <v>Confort térmico pasivo</v>
          </cell>
          <cell r="T12" t="str">
            <v>Confort térmico pasivo</v>
          </cell>
          <cell r="V12" t="str">
            <v>Opción</v>
          </cell>
          <cell r="W12" t="str">
            <v>2 de 2</v>
          </cell>
        </row>
        <row r="13">
          <cell r="N13" t="str">
            <v>2.2</v>
          </cell>
          <cell r="O13">
            <v>2</v>
          </cell>
          <cell r="P13">
            <v>2</v>
          </cell>
          <cell r="Q13" t="str">
            <v>ARQ.CAI.1</v>
          </cell>
          <cell r="R13" t="str">
            <v>Reducción % horas de disconfort Top y HR</v>
          </cell>
          <cell r="V13" t="str">
            <v>Simultáneo</v>
          </cell>
          <cell r="W13" t="str">
            <v>1 de 1</v>
          </cell>
        </row>
        <row r="14">
          <cell r="N14" t="str">
            <v>2.3</v>
          </cell>
          <cell r="O14">
            <v>2</v>
          </cell>
          <cell r="P14">
            <v>3</v>
          </cell>
          <cell r="Q14" t="str">
            <v>ARQ.CAI.1</v>
          </cell>
          <cell r="R14" t="str">
            <v>Nivel</v>
          </cell>
          <cell r="S14" t="str">
            <v>Rango</v>
          </cell>
          <cell r="T14" t="str">
            <v>Prioridad</v>
          </cell>
          <cell r="U14" t="str">
            <v>Ponderación Of. Y Serv.</v>
          </cell>
          <cell r="V14" t="str">
            <v>Ponderación Educ. y Salud.</v>
          </cell>
          <cell r="W14" t="str">
            <v>Rango</v>
          </cell>
        </row>
        <row r="15">
          <cell r="N15" t="str">
            <v>2.4</v>
          </cell>
          <cell r="O15">
            <v>2</v>
          </cell>
          <cell r="P15">
            <v>4</v>
          </cell>
          <cell r="Q15" t="str">
            <v>ARQ.CAI.1</v>
          </cell>
          <cell r="R15" t="str">
            <v>Muy bueno</v>
          </cell>
          <cell r="S15" t="str">
            <v>15%-100%</v>
          </cell>
          <cell r="T15">
            <v>1</v>
          </cell>
          <cell r="U15">
            <v>0.16</v>
          </cell>
          <cell r="V15">
            <v>0.1</v>
          </cell>
          <cell r="W15">
            <v>0.15</v>
          </cell>
          <cell r="X15">
            <v>1</v>
          </cell>
        </row>
        <row r="16">
          <cell r="N16" t="str">
            <v>2.5</v>
          </cell>
          <cell r="O16">
            <v>2</v>
          </cell>
          <cell r="P16">
            <v>5</v>
          </cell>
          <cell r="Q16" t="str">
            <v>ARQ.CAI.1</v>
          </cell>
          <cell r="R16" t="str">
            <v>Bueno</v>
          </cell>
          <cell r="S16" t="str">
            <v>12,5%-15%</v>
          </cell>
          <cell r="T16">
            <v>0.6875</v>
          </cell>
          <cell r="U16">
            <v>0.11</v>
          </cell>
          <cell r="V16">
            <v>6.8750000000000006E-2</v>
          </cell>
          <cell r="W16">
            <v>0.125</v>
          </cell>
          <cell r="X16">
            <v>0.15</v>
          </cell>
        </row>
        <row r="17">
          <cell r="N17" t="str">
            <v>2.6</v>
          </cell>
          <cell r="O17">
            <v>2</v>
          </cell>
          <cell r="P17">
            <v>6</v>
          </cell>
          <cell r="Q17" t="str">
            <v>ARQ.CAI.1</v>
          </cell>
          <cell r="R17" t="str">
            <v>Regular</v>
          </cell>
          <cell r="S17" t="str">
            <v>10%-15%</v>
          </cell>
          <cell r="T17">
            <v>0.5</v>
          </cell>
          <cell r="U17">
            <v>0.08</v>
          </cell>
          <cell r="V17">
            <v>0.05</v>
          </cell>
          <cell r="W17">
            <v>0.1</v>
          </cell>
          <cell r="X17">
            <v>0.15</v>
          </cell>
        </row>
        <row r="18">
          <cell r="N18" t="str">
            <v>2.7</v>
          </cell>
          <cell r="O18">
            <v>2</v>
          </cell>
          <cell r="P18">
            <v>7</v>
          </cell>
          <cell r="Q18" t="str">
            <v>ARQ.CAI.1</v>
          </cell>
          <cell r="R18" t="str">
            <v>Minimo</v>
          </cell>
          <cell r="S18" t="str">
            <v>5%-10%</v>
          </cell>
          <cell r="T18">
            <v>0.25</v>
          </cell>
          <cell r="U18">
            <v>0.04</v>
          </cell>
          <cell r="V18">
            <v>2.5000000000000001E-2</v>
          </cell>
          <cell r="W18">
            <v>0.05</v>
          </cell>
          <cell r="X18">
            <v>0.1</v>
          </cell>
        </row>
        <row r="19">
          <cell r="N19" t="str">
            <v>2.8</v>
          </cell>
          <cell r="O19">
            <v>2</v>
          </cell>
          <cell r="P19">
            <v>8</v>
          </cell>
        </row>
        <row r="20">
          <cell r="N20" t="str">
            <v>3.1</v>
          </cell>
          <cell r="O20">
            <v>3</v>
          </cell>
          <cell r="P20">
            <v>1</v>
          </cell>
          <cell r="Q20" t="str">
            <v>ARQ.CAI.2.1</v>
          </cell>
          <cell r="R20" t="str">
            <v>Confort visual pasivo</v>
          </cell>
          <cell r="T20" t="str">
            <v>Aporte luz natural</v>
          </cell>
          <cell r="V20" t="str">
            <v>Opción</v>
          </cell>
          <cell r="W20" t="str">
            <v>1 de 3</v>
          </cell>
        </row>
        <row r="21">
          <cell r="N21" t="str">
            <v>3.2</v>
          </cell>
          <cell r="O21">
            <v>3</v>
          </cell>
          <cell r="P21">
            <v>2</v>
          </cell>
          <cell r="Q21" t="str">
            <v>ARQ.CAI.2.1</v>
          </cell>
          <cell r="R21" t="str">
            <v>FLD</v>
          </cell>
          <cell r="V21" t="str">
            <v>Simultáneo</v>
          </cell>
          <cell r="W21" t="str">
            <v>1 de 1</v>
          </cell>
        </row>
        <row r="22">
          <cell r="N22" t="str">
            <v>3.3</v>
          </cell>
          <cell r="O22">
            <v>3</v>
          </cell>
          <cell r="P22">
            <v>3</v>
          </cell>
          <cell r="Q22" t="str">
            <v>ARQ.CAI.2.1</v>
          </cell>
          <cell r="R22" t="str">
            <v>Nivel</v>
          </cell>
          <cell r="S22" t="str">
            <v>Rango</v>
          </cell>
          <cell r="T22" t="str">
            <v>Prioridad</v>
          </cell>
          <cell r="U22" t="str">
            <v>Ponderación Of. Y Serv.</v>
          </cell>
          <cell r="V22" t="str">
            <v>Ponderación Educ. y Salud.</v>
          </cell>
          <cell r="W22" t="str">
            <v>Rango</v>
          </cell>
        </row>
        <row r="23">
          <cell r="N23" t="str">
            <v>3.4</v>
          </cell>
          <cell r="O23">
            <v>3</v>
          </cell>
          <cell r="P23">
            <v>4</v>
          </cell>
          <cell r="Q23" t="str">
            <v>ARQ.CAI.2.1</v>
          </cell>
          <cell r="R23" t="str">
            <v>Muy bueno</v>
          </cell>
          <cell r="S23" t="str">
            <v>5-10</v>
          </cell>
          <cell r="T23">
            <v>0.5</v>
          </cell>
          <cell r="U23">
            <v>2.5000000000000001E-2</v>
          </cell>
          <cell r="V23">
            <v>3.2500000000000001E-2</v>
          </cell>
          <cell r="W23">
            <v>5</v>
          </cell>
          <cell r="X23">
            <v>10</v>
          </cell>
        </row>
        <row r="24">
          <cell r="N24" t="str">
            <v>3.5</v>
          </cell>
          <cell r="O24">
            <v>3</v>
          </cell>
          <cell r="P24">
            <v>5</v>
          </cell>
          <cell r="Q24" t="str">
            <v>ARQ.CAI.2.1</v>
          </cell>
          <cell r="R24" t="str">
            <v>Bueno</v>
          </cell>
          <cell r="S24" t="str">
            <v>2-5</v>
          </cell>
          <cell r="T24">
            <v>0.2</v>
          </cell>
          <cell r="U24">
            <v>1.0000000000000002E-2</v>
          </cell>
          <cell r="V24">
            <v>1.3000000000000001E-2</v>
          </cell>
          <cell r="W24">
            <v>2</v>
          </cell>
          <cell r="X24">
            <v>5</v>
          </cell>
        </row>
        <row r="25">
          <cell r="N25" t="str">
            <v>3.6</v>
          </cell>
          <cell r="O25">
            <v>3</v>
          </cell>
          <cell r="P25">
            <v>6</v>
          </cell>
          <cell r="Q25" t="str">
            <v>ARQ.CAI.2.1</v>
          </cell>
          <cell r="R25" t="str">
            <v>Regular</v>
          </cell>
          <cell r="U25">
            <v>0</v>
          </cell>
          <cell r="V25">
            <v>0</v>
          </cell>
          <cell r="W25">
            <v>0</v>
          </cell>
          <cell r="X25">
            <v>0</v>
          </cell>
        </row>
        <row r="26">
          <cell r="N26" t="str">
            <v>3.7</v>
          </cell>
          <cell r="O26">
            <v>3</v>
          </cell>
          <cell r="P26">
            <v>7</v>
          </cell>
          <cell r="Q26" t="str">
            <v>ARQ.CAI.2.1</v>
          </cell>
          <cell r="R26" t="str">
            <v>Minimo</v>
          </cell>
          <cell r="U26">
            <v>0</v>
          </cell>
          <cell r="V26">
            <v>0</v>
          </cell>
          <cell r="W26">
            <v>0</v>
          </cell>
          <cell r="X26">
            <v>0</v>
          </cell>
        </row>
        <row r="27">
          <cell r="N27" t="str">
            <v>3.8</v>
          </cell>
          <cell r="O27">
            <v>3</v>
          </cell>
          <cell r="P27">
            <v>8</v>
          </cell>
        </row>
        <row r="28">
          <cell r="N28" t="str">
            <v>4.1</v>
          </cell>
          <cell r="O28">
            <v>4</v>
          </cell>
          <cell r="P28">
            <v>1</v>
          </cell>
          <cell r="Q28" t="str">
            <v>ARQ.CAI.2.1</v>
          </cell>
          <cell r="R28" t="str">
            <v>Confort visual pasivo</v>
          </cell>
          <cell r="T28" t="str">
            <v>Aporte luz natural</v>
          </cell>
          <cell r="V28" t="str">
            <v>Opción</v>
          </cell>
          <cell r="W28" t="str">
            <v>2 de 3</v>
          </cell>
        </row>
        <row r="29">
          <cell r="N29" t="str">
            <v>4.2</v>
          </cell>
          <cell r="O29">
            <v>4</v>
          </cell>
          <cell r="P29">
            <v>2</v>
          </cell>
          <cell r="Q29" t="str">
            <v>ARQ.CAI.2.1</v>
          </cell>
          <cell r="R29" t="str">
            <v>Iluminancia útil</v>
          </cell>
          <cell r="V29" t="str">
            <v>Simultáneo</v>
          </cell>
          <cell r="W29" t="str">
            <v>1 de 1</v>
          </cell>
        </row>
        <row r="30">
          <cell r="N30" t="str">
            <v>4.3</v>
          </cell>
          <cell r="O30">
            <v>4</v>
          </cell>
          <cell r="P30">
            <v>3</v>
          </cell>
          <cell r="Q30" t="str">
            <v>ARQ.CAI.2.1</v>
          </cell>
          <cell r="R30" t="str">
            <v>Nivel</v>
          </cell>
          <cell r="S30" t="str">
            <v>Rango</v>
          </cell>
          <cell r="T30" t="str">
            <v>Prioridad</v>
          </cell>
          <cell r="U30" t="str">
            <v>Ponderación Of. Y Serv.</v>
          </cell>
          <cell r="V30" t="str">
            <v>Ponderación Educ. y Salud.</v>
          </cell>
          <cell r="W30" t="str">
            <v>Rango</v>
          </cell>
        </row>
        <row r="31">
          <cell r="N31" t="str">
            <v>4.4</v>
          </cell>
          <cell r="O31">
            <v>4</v>
          </cell>
          <cell r="P31">
            <v>4</v>
          </cell>
          <cell r="Q31" t="str">
            <v>ARQ.CAI.2.1</v>
          </cell>
          <cell r="R31" t="str">
            <v>Muy bueno</v>
          </cell>
          <cell r="S31" t="str">
            <v>70%-100%</v>
          </cell>
          <cell r="T31">
            <v>1</v>
          </cell>
          <cell r="U31">
            <v>0.05</v>
          </cell>
          <cell r="V31">
            <v>6.5000000000000002E-2</v>
          </cell>
          <cell r="W31">
            <v>0.7</v>
          </cell>
          <cell r="X31">
            <v>1</v>
          </cell>
        </row>
        <row r="32">
          <cell r="N32" t="str">
            <v>4.5</v>
          </cell>
          <cell r="O32">
            <v>4</v>
          </cell>
          <cell r="P32">
            <v>5</v>
          </cell>
          <cell r="Q32" t="str">
            <v>ARQ.CAI.2.1</v>
          </cell>
          <cell r="R32" t="str">
            <v>Bueno</v>
          </cell>
          <cell r="S32" t="str">
            <v>60%-70%</v>
          </cell>
          <cell r="T32">
            <v>0.5</v>
          </cell>
          <cell r="U32">
            <v>2.5000000000000001E-2</v>
          </cell>
          <cell r="V32">
            <v>3.2500000000000001E-2</v>
          </cell>
          <cell r="W32">
            <v>0.6</v>
          </cell>
          <cell r="X32">
            <v>0.7</v>
          </cell>
        </row>
        <row r="33">
          <cell r="N33" t="str">
            <v>4.6</v>
          </cell>
          <cell r="O33">
            <v>4</v>
          </cell>
          <cell r="P33">
            <v>6</v>
          </cell>
          <cell r="Q33" t="str">
            <v>ARQ.CAI.2.1</v>
          </cell>
          <cell r="R33" t="str">
            <v>Regular</v>
          </cell>
          <cell r="S33" t="str">
            <v>50%-60%</v>
          </cell>
          <cell r="T33">
            <v>0.2</v>
          </cell>
          <cell r="U33">
            <v>1.0000000000000002E-2</v>
          </cell>
          <cell r="V33">
            <v>1.3000000000000001E-2</v>
          </cell>
          <cell r="W33">
            <v>0.5</v>
          </cell>
          <cell r="X33">
            <v>0.6</v>
          </cell>
        </row>
        <row r="34">
          <cell r="N34" t="str">
            <v>4.7</v>
          </cell>
          <cell r="O34">
            <v>4</v>
          </cell>
          <cell r="P34">
            <v>7</v>
          </cell>
          <cell r="Q34" t="str">
            <v>ARQ.CAI.2.1</v>
          </cell>
          <cell r="R34" t="str">
            <v>Minimo</v>
          </cell>
          <cell r="U34">
            <v>0</v>
          </cell>
          <cell r="V34">
            <v>0</v>
          </cell>
          <cell r="W34">
            <v>0</v>
          </cell>
          <cell r="X34">
            <v>0</v>
          </cell>
        </row>
        <row r="35">
          <cell r="N35" t="str">
            <v>4.8</v>
          </cell>
          <cell r="O35">
            <v>4</v>
          </cell>
          <cell r="P35">
            <v>8</v>
          </cell>
        </row>
        <row r="36">
          <cell r="N36" t="str">
            <v>5.1</v>
          </cell>
          <cell r="O36">
            <v>5</v>
          </cell>
          <cell r="P36">
            <v>1</v>
          </cell>
          <cell r="Q36" t="str">
            <v>ARQ.CAI.2.1</v>
          </cell>
          <cell r="R36" t="str">
            <v>Confort visual pasivo</v>
          </cell>
          <cell r="T36" t="str">
            <v>Aporte luz natural</v>
          </cell>
          <cell r="V36" t="str">
            <v>Opción</v>
          </cell>
          <cell r="W36" t="str">
            <v>3 de 3</v>
          </cell>
        </row>
        <row r="37">
          <cell r="N37" t="str">
            <v>5.2</v>
          </cell>
          <cell r="O37">
            <v>5</v>
          </cell>
          <cell r="P37">
            <v>2</v>
          </cell>
          <cell r="Q37" t="str">
            <v>ARQ.CAI.2.1</v>
          </cell>
          <cell r="R37" t="str">
            <v>Spatial Daylight Autonomy</v>
          </cell>
          <cell r="V37" t="str">
            <v>Simultáneo</v>
          </cell>
          <cell r="W37" t="str">
            <v>1 de 1</v>
          </cell>
        </row>
        <row r="38">
          <cell r="N38" t="str">
            <v>5.3</v>
          </cell>
          <cell r="O38">
            <v>5</v>
          </cell>
          <cell r="P38">
            <v>3</v>
          </cell>
          <cell r="Q38" t="str">
            <v>ARQ.CAI.2.1</v>
          </cell>
          <cell r="R38" t="str">
            <v>Nivel</v>
          </cell>
          <cell r="S38" t="str">
            <v>Rango</v>
          </cell>
          <cell r="T38" t="str">
            <v>Prioridad</v>
          </cell>
          <cell r="U38" t="str">
            <v>Ponderación Of. Y Serv.</v>
          </cell>
          <cell r="V38" t="str">
            <v>Ponderación Educ. y Salud.</v>
          </cell>
          <cell r="W38" t="str">
            <v>Rango</v>
          </cell>
        </row>
        <row r="39">
          <cell r="N39" t="str">
            <v>5.4</v>
          </cell>
          <cell r="O39">
            <v>5</v>
          </cell>
          <cell r="P39">
            <v>4</v>
          </cell>
          <cell r="Q39" t="str">
            <v>ARQ.CAI.2.1</v>
          </cell>
          <cell r="R39" t="str">
            <v>Muy bueno</v>
          </cell>
          <cell r="S39" t="str">
            <v>90%-100%</v>
          </cell>
          <cell r="T39">
            <v>1</v>
          </cell>
          <cell r="U39">
            <v>0.05</v>
          </cell>
          <cell r="V39">
            <v>6.5000000000000002E-2</v>
          </cell>
          <cell r="W39">
            <v>0.9</v>
          </cell>
          <cell r="X39">
            <v>1</v>
          </cell>
        </row>
        <row r="40">
          <cell r="N40" t="str">
            <v>5.5</v>
          </cell>
          <cell r="O40">
            <v>5</v>
          </cell>
          <cell r="P40">
            <v>5</v>
          </cell>
          <cell r="Q40" t="str">
            <v>ARQ.CAI.2.1</v>
          </cell>
          <cell r="R40" t="str">
            <v>Bueno</v>
          </cell>
          <cell r="S40" t="str">
            <v>75%-90%</v>
          </cell>
          <cell r="T40">
            <v>0.5</v>
          </cell>
          <cell r="U40">
            <v>2.5000000000000001E-2</v>
          </cell>
          <cell r="V40">
            <v>3.2500000000000001E-2</v>
          </cell>
          <cell r="W40">
            <v>0.75</v>
          </cell>
          <cell r="X40">
            <v>0.9</v>
          </cell>
        </row>
        <row r="41">
          <cell r="N41" t="str">
            <v>5.6</v>
          </cell>
          <cell r="O41">
            <v>5</v>
          </cell>
          <cell r="P41">
            <v>6</v>
          </cell>
          <cell r="Q41" t="str">
            <v>ARQ.CAI.2.1</v>
          </cell>
          <cell r="R41" t="str">
            <v>Regular</v>
          </cell>
          <cell r="S41" t="str">
            <v>55%-75%</v>
          </cell>
          <cell r="T41">
            <v>0.2</v>
          </cell>
          <cell r="U41">
            <v>1.0000000000000002E-2</v>
          </cell>
          <cell r="V41">
            <v>1.3000000000000001E-2</v>
          </cell>
          <cell r="W41">
            <v>0.55000000000000004</v>
          </cell>
          <cell r="X41">
            <v>0.75</v>
          </cell>
        </row>
        <row r="42">
          <cell r="N42" t="str">
            <v>5.7</v>
          </cell>
          <cell r="O42">
            <v>5</v>
          </cell>
          <cell r="P42">
            <v>7</v>
          </cell>
          <cell r="Q42" t="str">
            <v>ARQ.CAI.2.1</v>
          </cell>
          <cell r="R42" t="str">
            <v>Minimo</v>
          </cell>
          <cell r="U42">
            <v>0</v>
          </cell>
          <cell r="V42">
            <v>0</v>
          </cell>
          <cell r="W42">
            <v>0</v>
          </cell>
          <cell r="X42">
            <v>0</v>
          </cell>
        </row>
        <row r="43">
          <cell r="N43" t="str">
            <v>5.8</v>
          </cell>
          <cell r="O43">
            <v>5</v>
          </cell>
          <cell r="P43">
            <v>8</v>
          </cell>
        </row>
        <row r="44">
          <cell r="N44" t="str">
            <v>6.1</v>
          </cell>
          <cell r="O44">
            <v>6</v>
          </cell>
          <cell r="P44">
            <v>1</v>
          </cell>
          <cell r="Q44" t="str">
            <v>ARQ.CAI.2.1</v>
          </cell>
          <cell r="R44" t="str">
            <v>Confort visual pasivo</v>
          </cell>
          <cell r="T44" t="str">
            <v>Aporte luz natural</v>
          </cell>
          <cell r="V44" t="str">
            <v>Opción</v>
          </cell>
          <cell r="W44" t="str">
            <v>1 de 1</v>
          </cell>
        </row>
        <row r="45">
          <cell r="N45" t="str">
            <v>6.2</v>
          </cell>
          <cell r="O45">
            <v>6</v>
          </cell>
          <cell r="P45">
            <v>2</v>
          </cell>
          <cell r="Q45" t="str">
            <v>ARQ.CAI.2.1</v>
          </cell>
          <cell r="R45" t="str">
            <v>Índice de probabilidad de deslumbramiento</v>
          </cell>
          <cell r="V45" t="str">
            <v>Simultáneo</v>
          </cell>
          <cell r="W45" t="str">
            <v>1 de 1</v>
          </cell>
        </row>
        <row r="46">
          <cell r="N46" t="str">
            <v>6.3</v>
          </cell>
          <cell r="O46">
            <v>6</v>
          </cell>
          <cell r="P46">
            <v>3</v>
          </cell>
          <cell r="Q46" t="str">
            <v>ARQ.CAI.2.1</v>
          </cell>
          <cell r="R46" t="str">
            <v>Nivel</v>
          </cell>
          <cell r="S46" t="str">
            <v>Rango</v>
          </cell>
          <cell r="T46" t="str">
            <v>Prioridad</v>
          </cell>
          <cell r="U46" t="str">
            <v>Ponderación Of. Y Serv.</v>
          </cell>
          <cell r="V46" t="str">
            <v>Ponderación Educ. y Salud.</v>
          </cell>
          <cell r="W46" t="str">
            <v>Rango</v>
          </cell>
        </row>
        <row r="47">
          <cell r="N47" t="str">
            <v>6.4</v>
          </cell>
          <cell r="O47">
            <v>6</v>
          </cell>
          <cell r="P47">
            <v>4</v>
          </cell>
          <cell r="Q47" t="str">
            <v>ARQ.CAI.2.1</v>
          </cell>
          <cell r="R47" t="str">
            <v>Muy bueno</v>
          </cell>
          <cell r="S47" t="str">
            <v>0%-35%</v>
          </cell>
          <cell r="T47">
            <v>1</v>
          </cell>
          <cell r="U47">
            <v>0.01</v>
          </cell>
          <cell r="V47">
            <v>1.4999999999999999E-2</v>
          </cell>
          <cell r="W47">
            <v>0</v>
          </cell>
          <cell r="X47">
            <v>0.35</v>
          </cell>
        </row>
        <row r="48">
          <cell r="N48" t="str">
            <v>6.5</v>
          </cell>
          <cell r="O48">
            <v>6</v>
          </cell>
          <cell r="P48">
            <v>5</v>
          </cell>
          <cell r="Q48" t="str">
            <v>ARQ.CAI.2.1</v>
          </cell>
          <cell r="R48" t="str">
            <v>Bueno</v>
          </cell>
          <cell r="S48" t="str">
            <v>35%-40%</v>
          </cell>
          <cell r="T48">
            <v>0.4</v>
          </cell>
          <cell r="U48">
            <v>4.0000000000000001E-3</v>
          </cell>
          <cell r="V48">
            <v>6.0000000000000001E-3</v>
          </cell>
          <cell r="W48">
            <v>0.35</v>
          </cell>
          <cell r="X48">
            <v>0.4</v>
          </cell>
        </row>
        <row r="49">
          <cell r="N49" t="str">
            <v>6.6</v>
          </cell>
          <cell r="O49">
            <v>6</v>
          </cell>
          <cell r="P49">
            <v>6</v>
          </cell>
          <cell r="Q49" t="str">
            <v>ARQ.CAI.2.1</v>
          </cell>
          <cell r="R49" t="str">
            <v>Regular</v>
          </cell>
          <cell r="W49">
            <v>0</v>
          </cell>
          <cell r="X49">
            <v>0</v>
          </cell>
        </row>
        <row r="50">
          <cell r="N50" t="str">
            <v>6.7</v>
          </cell>
          <cell r="O50">
            <v>6</v>
          </cell>
          <cell r="P50">
            <v>7</v>
          </cell>
          <cell r="Q50" t="str">
            <v>ARQ.CAI.2.1</v>
          </cell>
          <cell r="R50" t="str">
            <v>Minimo</v>
          </cell>
          <cell r="W50">
            <v>0</v>
          </cell>
          <cell r="X50">
            <v>0</v>
          </cell>
        </row>
        <row r="51">
          <cell r="N51" t="str">
            <v>6.8</v>
          </cell>
          <cell r="O51">
            <v>6</v>
          </cell>
          <cell r="P51">
            <v>8</v>
          </cell>
        </row>
        <row r="52">
          <cell r="N52" t="str">
            <v>7.1</v>
          </cell>
          <cell r="O52">
            <v>7</v>
          </cell>
          <cell r="P52">
            <v>1</v>
          </cell>
          <cell r="Q52" t="str">
            <v>ARQ.CAI.2.2</v>
          </cell>
          <cell r="R52" t="str">
            <v>Confort visual pasivo</v>
          </cell>
          <cell r="T52" t="str">
            <v>Acceso visual al exterior</v>
          </cell>
          <cell r="V52" t="str">
            <v>Opción</v>
          </cell>
          <cell r="W52" t="str">
            <v>1 de 1</v>
          </cell>
        </row>
        <row r="53">
          <cell r="N53" t="str">
            <v>7.2</v>
          </cell>
          <cell r="O53">
            <v>7</v>
          </cell>
          <cell r="P53">
            <v>2</v>
          </cell>
          <cell r="Q53" t="str">
            <v>ARQ.CAI.2.2</v>
          </cell>
          <cell r="R53" t="str">
            <v>% de áreas con acceso visual al exterior</v>
          </cell>
          <cell r="V53" t="str">
            <v>Simultáneo</v>
          </cell>
          <cell r="W53" t="str">
            <v>1 de 1</v>
          </cell>
        </row>
        <row r="54">
          <cell r="N54" t="str">
            <v>7.3</v>
          </cell>
          <cell r="O54">
            <v>7</v>
          </cell>
          <cell r="P54">
            <v>3</v>
          </cell>
          <cell r="Q54" t="str">
            <v>ARQ.CAI.2.2</v>
          </cell>
          <cell r="R54" t="str">
            <v>Nivel</v>
          </cell>
          <cell r="S54" t="str">
            <v>Rango</v>
          </cell>
          <cell r="T54" t="str">
            <v>Prioridad</v>
          </cell>
          <cell r="U54" t="str">
            <v>Ponderación Of. Y Serv.</v>
          </cell>
          <cell r="V54" t="str">
            <v>Ponderación Educ. y Salud.</v>
          </cell>
          <cell r="W54" t="str">
            <v>Rango</v>
          </cell>
        </row>
        <row r="55">
          <cell r="N55" t="str">
            <v>7.4</v>
          </cell>
          <cell r="O55">
            <v>7</v>
          </cell>
          <cell r="P55">
            <v>4</v>
          </cell>
          <cell r="Q55" t="str">
            <v>ARQ.CAI.2.2</v>
          </cell>
          <cell r="R55" t="str">
            <v>Muy bueno</v>
          </cell>
          <cell r="S55" t="str">
            <v>90%-100%</v>
          </cell>
          <cell r="T55">
            <v>1</v>
          </cell>
          <cell r="U55">
            <v>0.01</v>
          </cell>
          <cell r="V55">
            <v>1.4999999999999999E-2</v>
          </cell>
          <cell r="W55">
            <v>0.9</v>
          </cell>
          <cell r="X55">
            <v>1</v>
          </cell>
        </row>
        <row r="56">
          <cell r="N56" t="str">
            <v>7.5</v>
          </cell>
          <cell r="O56">
            <v>7</v>
          </cell>
          <cell r="P56">
            <v>5</v>
          </cell>
          <cell r="Q56" t="str">
            <v>ARQ.CAI.2.2</v>
          </cell>
          <cell r="R56" t="str">
            <v>Bueno</v>
          </cell>
          <cell r="S56" t="str">
            <v>80%-90%</v>
          </cell>
          <cell r="T56">
            <v>0.4</v>
          </cell>
          <cell r="U56">
            <v>4.0000000000000001E-3</v>
          </cell>
          <cell r="V56">
            <v>6.0000000000000001E-3</v>
          </cell>
          <cell r="W56">
            <v>0.8</v>
          </cell>
          <cell r="X56">
            <v>0.9</v>
          </cell>
        </row>
        <row r="57">
          <cell r="N57" t="str">
            <v>7.6</v>
          </cell>
          <cell r="O57">
            <v>7</v>
          </cell>
          <cell r="P57">
            <v>6</v>
          </cell>
          <cell r="Q57" t="str">
            <v>ARQ.CAI.2.2</v>
          </cell>
          <cell r="R57" t="str">
            <v>Regular</v>
          </cell>
          <cell r="S57" t="str">
            <v>75%-79%</v>
          </cell>
          <cell r="T57">
            <v>0.2</v>
          </cell>
          <cell r="U57">
            <v>2E-3</v>
          </cell>
          <cell r="V57">
            <v>3.0000000000000001E-3</v>
          </cell>
          <cell r="W57">
            <v>0.75</v>
          </cell>
          <cell r="X57">
            <v>0.79</v>
          </cell>
        </row>
        <row r="58">
          <cell r="N58" t="str">
            <v>7.7</v>
          </cell>
          <cell r="O58">
            <v>7</v>
          </cell>
          <cell r="P58">
            <v>7</v>
          </cell>
          <cell r="Q58" t="str">
            <v>ARQ.CAI.2.2</v>
          </cell>
          <cell r="R58" t="str">
            <v>Minimo</v>
          </cell>
          <cell r="S58">
            <v>0</v>
          </cell>
          <cell r="T58">
            <v>0</v>
          </cell>
          <cell r="U58">
            <v>0</v>
          </cell>
          <cell r="V58">
            <v>0</v>
          </cell>
          <cell r="W58">
            <v>0</v>
          </cell>
          <cell r="X58">
            <v>0</v>
          </cell>
        </row>
        <row r="59">
          <cell r="N59" t="str">
            <v>7.8</v>
          </cell>
          <cell r="O59">
            <v>7</v>
          </cell>
          <cell r="P59">
            <v>8</v>
          </cell>
        </row>
        <row r="60">
          <cell r="N60" t="str">
            <v>8.1</v>
          </cell>
          <cell r="O60">
            <v>8</v>
          </cell>
          <cell r="P60">
            <v>1</v>
          </cell>
          <cell r="Q60" t="str">
            <v>2R</v>
          </cell>
          <cell r="R60" t="str">
            <v>Confort visual pasivo</v>
          </cell>
          <cell r="T60" t="str">
            <v>Factor luz día o iluminancia útil mínimos</v>
          </cell>
          <cell r="V60" t="str">
            <v>Opción</v>
          </cell>
          <cell r="W60" t="str">
            <v>1 de 2</v>
          </cell>
        </row>
        <row r="61">
          <cell r="N61" t="str">
            <v>8.2</v>
          </cell>
          <cell r="O61">
            <v>8</v>
          </cell>
          <cell r="P61">
            <v>2</v>
          </cell>
          <cell r="Q61" t="str">
            <v>2R</v>
          </cell>
          <cell r="R61" t="str">
            <v>Factor Luz Día [FLD]</v>
          </cell>
          <cell r="V61" t="str">
            <v>Simultáneo</v>
          </cell>
          <cell r="W61" t="str">
            <v>1 de 1</v>
          </cell>
        </row>
        <row r="62">
          <cell r="N62" t="str">
            <v>8.3</v>
          </cell>
          <cell r="O62">
            <v>8</v>
          </cell>
          <cell r="P62">
            <v>3</v>
          </cell>
          <cell r="Q62" t="str">
            <v>2R</v>
          </cell>
          <cell r="R62" t="str">
            <v>Nivel</v>
          </cell>
          <cell r="S62" t="str">
            <v>Rango</v>
          </cell>
          <cell r="T62" t="str">
            <v>Prioridad</v>
          </cell>
          <cell r="U62" t="str">
            <v>Ponderación Of. Y Serv.</v>
          </cell>
          <cell r="V62" t="str">
            <v>Ponderación Educ. y Salud.</v>
          </cell>
          <cell r="W62" t="str">
            <v>Rango</v>
          </cell>
        </row>
        <row r="63">
          <cell r="N63" t="str">
            <v>8.4</v>
          </cell>
          <cell r="O63">
            <v>8</v>
          </cell>
          <cell r="P63">
            <v>4</v>
          </cell>
          <cell r="Q63" t="str">
            <v>2R</v>
          </cell>
          <cell r="R63" t="str">
            <v>Muy bueno</v>
          </cell>
          <cell r="S63" t="str">
            <v>2%-100%</v>
          </cell>
          <cell r="T63">
            <v>1</v>
          </cell>
          <cell r="U63">
            <v>0</v>
          </cell>
          <cell r="V63">
            <v>0</v>
          </cell>
          <cell r="W63">
            <v>0.02</v>
          </cell>
          <cell r="X63">
            <v>1</v>
          </cell>
        </row>
        <row r="64">
          <cell r="N64" t="str">
            <v>8.5</v>
          </cell>
          <cell r="O64">
            <v>8</v>
          </cell>
          <cell r="P64">
            <v>5</v>
          </cell>
          <cell r="Q64" t="str">
            <v>2R</v>
          </cell>
          <cell r="R64" t="str">
            <v>Bueno</v>
          </cell>
          <cell r="S64" t="str">
            <v>2%-100%</v>
          </cell>
          <cell r="T64">
            <v>1</v>
          </cell>
          <cell r="U64">
            <v>0</v>
          </cell>
          <cell r="V64">
            <v>0</v>
          </cell>
          <cell r="W64">
            <v>0.02</v>
          </cell>
          <cell r="X64">
            <v>1</v>
          </cell>
        </row>
        <row r="65">
          <cell r="N65" t="str">
            <v>8.6</v>
          </cell>
          <cell r="O65">
            <v>8</v>
          </cell>
          <cell r="P65">
            <v>6</v>
          </cell>
          <cell r="Q65" t="str">
            <v>2R</v>
          </cell>
          <cell r="R65" t="str">
            <v>Regular</v>
          </cell>
          <cell r="S65" t="str">
            <v>2%-100%</v>
          </cell>
          <cell r="T65">
            <v>1</v>
          </cell>
          <cell r="U65">
            <v>0</v>
          </cell>
          <cell r="V65">
            <v>0</v>
          </cell>
          <cell r="W65">
            <v>0.02</v>
          </cell>
          <cell r="X65">
            <v>1</v>
          </cell>
        </row>
        <row r="66">
          <cell r="N66" t="str">
            <v>8.7</v>
          </cell>
          <cell r="O66">
            <v>8</v>
          </cell>
          <cell r="P66">
            <v>7</v>
          </cell>
          <cell r="Q66" t="str">
            <v>2R</v>
          </cell>
          <cell r="R66" t="str">
            <v>Minimo</v>
          </cell>
          <cell r="S66" t="str">
            <v>2%-100%</v>
          </cell>
          <cell r="T66">
            <v>1</v>
          </cell>
          <cell r="U66">
            <v>0</v>
          </cell>
          <cell r="V66">
            <v>0</v>
          </cell>
          <cell r="W66">
            <v>0.02</v>
          </cell>
          <cell r="X66">
            <v>1</v>
          </cell>
        </row>
        <row r="67">
          <cell r="N67" t="str">
            <v>8.8</v>
          </cell>
          <cell r="O67">
            <v>8</v>
          </cell>
          <cell r="P67">
            <v>8</v>
          </cell>
        </row>
        <row r="68">
          <cell r="N68" t="str">
            <v>9.1</v>
          </cell>
          <cell r="O68">
            <v>9</v>
          </cell>
          <cell r="P68">
            <v>1</v>
          </cell>
          <cell r="Q68" t="str">
            <v>2R</v>
          </cell>
          <cell r="R68" t="str">
            <v>Confort visual pasivo</v>
          </cell>
          <cell r="T68" t="str">
            <v>Factor luz día o iluminancia útil mínimos</v>
          </cell>
          <cell r="V68" t="str">
            <v>Opción</v>
          </cell>
          <cell r="W68" t="str">
            <v>2 de 2</v>
          </cell>
        </row>
        <row r="69">
          <cell r="N69" t="str">
            <v>9.2</v>
          </cell>
          <cell r="O69">
            <v>9</v>
          </cell>
          <cell r="P69">
            <v>2</v>
          </cell>
          <cell r="Q69" t="str">
            <v>2R</v>
          </cell>
          <cell r="R69" t="str">
            <v>Iluminancia útil [%]</v>
          </cell>
          <cell r="V69" t="str">
            <v>Simultáneo</v>
          </cell>
          <cell r="W69" t="str">
            <v>1 de 1</v>
          </cell>
        </row>
        <row r="70">
          <cell r="N70" t="str">
            <v>9.3</v>
          </cell>
          <cell r="O70">
            <v>9</v>
          </cell>
          <cell r="P70">
            <v>3</v>
          </cell>
          <cell r="Q70" t="str">
            <v>2R</v>
          </cell>
          <cell r="R70" t="str">
            <v>Nivel</v>
          </cell>
          <cell r="S70" t="str">
            <v>Rango</v>
          </cell>
          <cell r="T70" t="str">
            <v>Prioridad</v>
          </cell>
          <cell r="U70" t="str">
            <v>Ponderación Of. Y Serv.</v>
          </cell>
          <cell r="V70" t="str">
            <v>Ponderación Educ. y Salud.</v>
          </cell>
          <cell r="W70" t="str">
            <v>Rango</v>
          </cell>
        </row>
        <row r="71">
          <cell r="N71" t="str">
            <v>9.4</v>
          </cell>
          <cell r="O71">
            <v>9</v>
          </cell>
          <cell r="P71">
            <v>4</v>
          </cell>
          <cell r="Q71" t="str">
            <v>2R</v>
          </cell>
          <cell r="R71" t="str">
            <v>Muy bueno</v>
          </cell>
          <cell r="S71" t="str">
            <v>50%-100%</v>
          </cell>
          <cell r="T71">
            <v>1</v>
          </cell>
          <cell r="U71">
            <v>0</v>
          </cell>
          <cell r="V71">
            <v>0</v>
          </cell>
          <cell r="W71">
            <v>0.5</v>
          </cell>
          <cell r="X71">
            <v>1</v>
          </cell>
        </row>
        <row r="72">
          <cell r="N72" t="str">
            <v>9.5</v>
          </cell>
          <cell r="O72">
            <v>9</v>
          </cell>
          <cell r="P72">
            <v>5</v>
          </cell>
          <cell r="Q72" t="str">
            <v>2R</v>
          </cell>
          <cell r="R72" t="str">
            <v>Bueno</v>
          </cell>
          <cell r="S72" t="str">
            <v>50%-100%</v>
          </cell>
          <cell r="T72">
            <v>1</v>
          </cell>
          <cell r="U72">
            <v>0</v>
          </cell>
          <cell r="V72">
            <v>0</v>
          </cell>
          <cell r="W72">
            <v>0.5</v>
          </cell>
          <cell r="X72">
            <v>1</v>
          </cell>
        </row>
        <row r="73">
          <cell r="N73" t="str">
            <v>9.6</v>
          </cell>
          <cell r="O73">
            <v>9</v>
          </cell>
          <cell r="P73">
            <v>6</v>
          </cell>
          <cell r="Q73" t="str">
            <v>2R</v>
          </cell>
          <cell r="R73" t="str">
            <v>Regular</v>
          </cell>
          <cell r="S73" t="str">
            <v>50%-100%</v>
          </cell>
          <cell r="T73">
            <v>1</v>
          </cell>
          <cell r="U73">
            <v>0</v>
          </cell>
          <cell r="V73">
            <v>0</v>
          </cell>
          <cell r="W73">
            <v>0.5</v>
          </cell>
          <cell r="X73">
            <v>1</v>
          </cell>
        </row>
        <row r="74">
          <cell r="N74" t="str">
            <v>9.7</v>
          </cell>
          <cell r="O74">
            <v>9</v>
          </cell>
          <cell r="P74">
            <v>7</v>
          </cell>
          <cell r="Q74" t="str">
            <v>2R</v>
          </cell>
          <cell r="R74" t="str">
            <v>Minimo</v>
          </cell>
          <cell r="S74" t="str">
            <v>50%-100%</v>
          </cell>
          <cell r="T74">
            <v>1</v>
          </cell>
          <cell r="U74">
            <v>0</v>
          </cell>
          <cell r="V74">
            <v>0</v>
          </cell>
          <cell r="W74">
            <v>0.5</v>
          </cell>
          <cell r="X74">
            <v>1</v>
          </cell>
        </row>
        <row r="75">
          <cell r="N75" t="str">
            <v>9.8</v>
          </cell>
          <cell r="O75">
            <v>9</v>
          </cell>
          <cell r="P75">
            <v>8</v>
          </cell>
        </row>
        <row r="76">
          <cell r="N76" t="str">
            <v>10.1</v>
          </cell>
          <cell r="O76">
            <v>10</v>
          </cell>
          <cell r="P76">
            <v>1</v>
          </cell>
          <cell r="Q76" t="str">
            <v>ARQ.CAI.3.1</v>
          </cell>
          <cell r="R76" t="str">
            <v>Calidad del aire interior</v>
          </cell>
          <cell r="T76" t="str">
            <v>Cobertura de las tasas de renovación</v>
          </cell>
          <cell r="V76" t="str">
            <v>Opción</v>
          </cell>
          <cell r="W76" t="str">
            <v>1 de 1</v>
          </cell>
        </row>
        <row r="77">
          <cell r="N77" t="str">
            <v>10.2</v>
          </cell>
          <cell r="O77">
            <v>10</v>
          </cell>
          <cell r="P77">
            <v>2</v>
          </cell>
          <cell r="Q77" t="str">
            <v>ARQ.CAI.3.1</v>
          </cell>
          <cell r="R77" t="str">
            <v>Renovaciones de aire hora [RAH]</v>
          </cell>
          <cell r="V77" t="str">
            <v>Simultáneo</v>
          </cell>
          <cell r="W77" t="str">
            <v>1 de 1</v>
          </cell>
        </row>
        <row r="78">
          <cell r="N78" t="str">
            <v>10.3</v>
          </cell>
          <cell r="O78">
            <v>10</v>
          </cell>
          <cell r="P78">
            <v>3</v>
          </cell>
          <cell r="Q78" t="str">
            <v>ARQ.CAI.3.1</v>
          </cell>
          <cell r="R78" t="str">
            <v>Nivel</v>
          </cell>
          <cell r="S78" t="str">
            <v>Rango</v>
          </cell>
          <cell r="T78" t="str">
            <v>Prioridad</v>
          </cell>
          <cell r="U78" t="str">
            <v>Ponderación Of. Y Serv.</v>
          </cell>
          <cell r="V78" t="str">
            <v>Ponderación Educ. y Salud.</v>
          </cell>
          <cell r="W78" t="str">
            <v>Rango</v>
          </cell>
        </row>
        <row r="79">
          <cell r="N79" t="str">
            <v>10.4</v>
          </cell>
          <cell r="O79">
            <v>10</v>
          </cell>
          <cell r="P79">
            <v>4</v>
          </cell>
          <cell r="Q79" t="str">
            <v>ARQ.CAI.3.1</v>
          </cell>
          <cell r="R79" t="str">
            <v>Muy bueno</v>
          </cell>
          <cell r="S79" t="str">
            <v>90%-100%</v>
          </cell>
          <cell r="T79">
            <v>1</v>
          </cell>
          <cell r="U79">
            <v>0.06</v>
          </cell>
          <cell r="V79">
            <v>7.4999999999999997E-2</v>
          </cell>
          <cell r="W79">
            <v>0.9</v>
          </cell>
          <cell r="X79">
            <v>1</v>
          </cell>
        </row>
        <row r="80">
          <cell r="N80" t="str">
            <v>10.5</v>
          </cell>
          <cell r="O80">
            <v>10</v>
          </cell>
          <cell r="P80">
            <v>5</v>
          </cell>
          <cell r="Q80" t="str">
            <v>ARQ.CAI.3.1</v>
          </cell>
          <cell r="R80" t="str">
            <v>Bueno</v>
          </cell>
          <cell r="S80" t="str">
            <v>75%-90%</v>
          </cell>
          <cell r="T80">
            <v>0.75</v>
          </cell>
          <cell r="U80">
            <v>4.4999999999999998E-2</v>
          </cell>
          <cell r="V80">
            <v>5.6249999999999994E-2</v>
          </cell>
          <cell r="W80">
            <v>0.75</v>
          </cell>
          <cell r="X80">
            <v>0.9</v>
          </cell>
        </row>
        <row r="81">
          <cell r="N81" t="str">
            <v>10.6</v>
          </cell>
          <cell r="O81">
            <v>10</v>
          </cell>
          <cell r="P81">
            <v>6</v>
          </cell>
          <cell r="Q81" t="str">
            <v>ARQ.CAI.3.1</v>
          </cell>
          <cell r="R81" t="str">
            <v>Regular</v>
          </cell>
          <cell r="S81" t="str">
            <v>50%-75%</v>
          </cell>
          <cell r="T81">
            <v>0.3</v>
          </cell>
          <cell r="U81">
            <v>1.7999999999999999E-2</v>
          </cell>
          <cell r="V81">
            <v>2.2499999999999999E-2</v>
          </cell>
          <cell r="W81">
            <v>0.5</v>
          </cell>
          <cell r="X81">
            <v>0.75</v>
          </cell>
        </row>
        <row r="82">
          <cell r="N82" t="str">
            <v>10.7</v>
          </cell>
          <cell r="O82">
            <v>10</v>
          </cell>
          <cell r="P82">
            <v>7</v>
          </cell>
          <cell r="Q82" t="str">
            <v>ARQ.CAI.3.1</v>
          </cell>
          <cell r="R82" t="str">
            <v>Minimo</v>
          </cell>
          <cell r="S82">
            <v>0</v>
          </cell>
          <cell r="T82">
            <v>0</v>
          </cell>
          <cell r="U82">
            <v>0</v>
          </cell>
          <cell r="V82">
            <v>0</v>
          </cell>
          <cell r="W82">
            <v>0</v>
          </cell>
          <cell r="X82">
            <v>0</v>
          </cell>
        </row>
        <row r="83">
          <cell r="N83" t="str">
            <v>10.8</v>
          </cell>
          <cell r="O83">
            <v>10</v>
          </cell>
          <cell r="P83">
            <v>8</v>
          </cell>
        </row>
        <row r="84">
          <cell r="N84" t="str">
            <v>11.1</v>
          </cell>
          <cell r="O84">
            <v>11</v>
          </cell>
          <cell r="P84">
            <v>1</v>
          </cell>
          <cell r="Q84" t="str">
            <v>ARQ.CAI.3.2</v>
          </cell>
          <cell r="R84" t="str">
            <v>Calidad del aire interior</v>
          </cell>
          <cell r="T84" t="str">
            <v>Concentraciones de compuestos orgánicos volátiles</v>
          </cell>
          <cell r="V84" t="str">
            <v>Opción</v>
          </cell>
          <cell r="W84" t="str">
            <v>1 de 3</v>
          </cell>
        </row>
        <row r="85">
          <cell r="N85" t="str">
            <v>11.2</v>
          </cell>
          <cell r="O85">
            <v>11</v>
          </cell>
          <cell r="P85">
            <v>2</v>
          </cell>
          <cell r="Q85" t="str">
            <v>ARQ.CAI.3.2</v>
          </cell>
          <cell r="R85" t="str">
            <v>Cumplimiento de características de grupos de materiales</v>
          </cell>
          <cell r="V85" t="str">
            <v>Simultáneo</v>
          </cell>
          <cell r="W85" t="str">
            <v>1 de 1</v>
          </cell>
        </row>
        <row r="86">
          <cell r="N86" t="str">
            <v>11.3</v>
          </cell>
          <cell r="O86">
            <v>11</v>
          </cell>
          <cell r="P86">
            <v>3</v>
          </cell>
          <cell r="Q86" t="str">
            <v>ARQ.CAI.3.2</v>
          </cell>
          <cell r="R86" t="str">
            <v>Nivel</v>
          </cell>
          <cell r="S86" t="str">
            <v>Rango</v>
          </cell>
          <cell r="T86" t="str">
            <v>Prioridad</v>
          </cell>
          <cell r="U86" t="str">
            <v>Ponderación Of. Y Serv.</v>
          </cell>
          <cell r="V86" t="str">
            <v>Ponderación Educ. y Salud.</v>
          </cell>
          <cell r="W86" t="str">
            <v>Rango</v>
          </cell>
        </row>
        <row r="87">
          <cell r="N87" t="str">
            <v>11.4</v>
          </cell>
          <cell r="O87">
            <v>11</v>
          </cell>
          <cell r="P87">
            <v>4</v>
          </cell>
          <cell r="Q87" t="str">
            <v>ARQ.CAI.3.2</v>
          </cell>
          <cell r="R87" t="str">
            <v>Muy bueno</v>
          </cell>
          <cell r="S87" t="str">
            <v>5-5</v>
          </cell>
          <cell r="T87">
            <v>1</v>
          </cell>
          <cell r="U87">
            <v>2.5000000000000001E-2</v>
          </cell>
          <cell r="V87">
            <v>0.03</v>
          </cell>
          <cell r="W87">
            <v>5</v>
          </cell>
          <cell r="X87">
            <v>5</v>
          </cell>
        </row>
        <row r="88">
          <cell r="N88" t="str">
            <v>11.5</v>
          </cell>
          <cell r="O88">
            <v>11</v>
          </cell>
          <cell r="P88">
            <v>5</v>
          </cell>
          <cell r="Q88" t="str">
            <v>ARQ.CAI.3.2</v>
          </cell>
          <cell r="R88" t="str">
            <v>Bueno</v>
          </cell>
          <cell r="S88" t="str">
            <v>3-4</v>
          </cell>
          <cell r="T88">
            <v>0.6</v>
          </cell>
          <cell r="U88">
            <v>1.4999999999999999E-2</v>
          </cell>
          <cell r="V88">
            <v>1.7999999999999999E-2</v>
          </cell>
          <cell r="W88">
            <v>3</v>
          </cell>
          <cell r="X88">
            <v>4</v>
          </cell>
        </row>
        <row r="89">
          <cell r="N89" t="str">
            <v>11.6</v>
          </cell>
          <cell r="O89">
            <v>11</v>
          </cell>
          <cell r="P89">
            <v>6</v>
          </cell>
          <cell r="Q89" t="str">
            <v>ARQ.CAI.3.2</v>
          </cell>
          <cell r="R89" t="str">
            <v>Regular</v>
          </cell>
          <cell r="S89" t="str">
            <v>2-2</v>
          </cell>
          <cell r="T89">
            <v>0.2</v>
          </cell>
          <cell r="U89">
            <v>5.000000000000001E-3</v>
          </cell>
          <cell r="V89">
            <v>6.0000000000000001E-3</v>
          </cell>
          <cell r="W89">
            <v>2</v>
          </cell>
          <cell r="X89">
            <v>2</v>
          </cell>
        </row>
        <row r="90">
          <cell r="N90" t="str">
            <v>11.7</v>
          </cell>
          <cell r="O90">
            <v>11</v>
          </cell>
          <cell r="P90">
            <v>7</v>
          </cell>
          <cell r="Q90" t="str">
            <v>ARQ.CAI.3.2</v>
          </cell>
          <cell r="R90" t="str">
            <v>Minimo</v>
          </cell>
          <cell r="S90">
            <v>0</v>
          </cell>
          <cell r="U90">
            <v>0</v>
          </cell>
          <cell r="V90">
            <v>0</v>
          </cell>
          <cell r="W90">
            <v>0</v>
          </cell>
          <cell r="X90">
            <v>0</v>
          </cell>
        </row>
        <row r="91">
          <cell r="N91" t="str">
            <v>11.8</v>
          </cell>
          <cell r="O91">
            <v>11</v>
          </cell>
          <cell r="P91">
            <v>8</v>
          </cell>
        </row>
        <row r="92">
          <cell r="N92" t="str">
            <v>12.1</v>
          </cell>
          <cell r="O92">
            <v>12</v>
          </cell>
          <cell r="P92">
            <v>1</v>
          </cell>
          <cell r="Q92" t="str">
            <v>ARQ.CAI.3.2</v>
          </cell>
          <cell r="R92" t="str">
            <v>Calidad del aire interior</v>
          </cell>
          <cell r="T92" t="str">
            <v>Concentraciones de compuestos orgánicos volátiles</v>
          </cell>
          <cell r="V92" t="str">
            <v>Opción</v>
          </cell>
          <cell r="W92" t="str">
            <v>2 de 3</v>
          </cell>
        </row>
        <row r="93">
          <cell r="N93" t="str">
            <v>12.2</v>
          </cell>
          <cell r="O93">
            <v>12</v>
          </cell>
          <cell r="P93">
            <v>2</v>
          </cell>
          <cell r="Q93" t="str">
            <v>ARQ.CAI.3.2</v>
          </cell>
          <cell r="R93" t="str">
            <v>Concentración límite de COV por tipo de producto</v>
          </cell>
          <cell r="V93" t="str">
            <v>Simultáneo</v>
          </cell>
          <cell r="W93" t="str">
            <v>1 de 1</v>
          </cell>
        </row>
        <row r="94">
          <cell r="N94" t="str">
            <v>12.3</v>
          </cell>
          <cell r="O94">
            <v>12</v>
          </cell>
          <cell r="P94">
            <v>3</v>
          </cell>
          <cell r="Q94" t="str">
            <v>ARQ.CAI.3.2</v>
          </cell>
          <cell r="R94" t="str">
            <v>Nivel</v>
          </cell>
          <cell r="S94" t="str">
            <v>Rango</v>
          </cell>
          <cell r="T94" t="str">
            <v>Prioridad</v>
          </cell>
          <cell r="U94" t="str">
            <v>Ponderación Of. Y Serv.</v>
          </cell>
          <cell r="V94" t="str">
            <v>Ponderación Educ. y Salud.</v>
          </cell>
          <cell r="W94" t="str">
            <v>Rango</v>
          </cell>
        </row>
        <row r="95">
          <cell r="N95" t="str">
            <v>12.4</v>
          </cell>
          <cell r="O95">
            <v>12</v>
          </cell>
          <cell r="P95">
            <v>4</v>
          </cell>
          <cell r="Q95" t="str">
            <v>ARQ.CAI.3.2</v>
          </cell>
          <cell r="R95" t="str">
            <v>Muy bueno</v>
          </cell>
          <cell r="S95" t="str">
            <v>5-5</v>
          </cell>
          <cell r="T95">
            <v>1</v>
          </cell>
          <cell r="U95">
            <v>2.5000000000000001E-2</v>
          </cell>
          <cell r="V95">
            <v>0.03</v>
          </cell>
          <cell r="W95">
            <v>5</v>
          </cell>
          <cell r="X95">
            <v>5</v>
          </cell>
        </row>
        <row r="96">
          <cell r="N96" t="str">
            <v>12.5</v>
          </cell>
          <cell r="O96">
            <v>12</v>
          </cell>
          <cell r="P96">
            <v>5</v>
          </cell>
          <cell r="Q96" t="str">
            <v>ARQ.CAI.3.2</v>
          </cell>
          <cell r="R96" t="str">
            <v>Bueno</v>
          </cell>
          <cell r="S96" t="str">
            <v>3-4</v>
          </cell>
          <cell r="T96">
            <v>0.6</v>
          </cell>
          <cell r="U96">
            <v>1.4999999999999999E-2</v>
          </cell>
          <cell r="V96">
            <v>1.7999999999999999E-2</v>
          </cell>
          <cell r="W96">
            <v>3</v>
          </cell>
          <cell r="X96">
            <v>4</v>
          </cell>
        </row>
        <row r="97">
          <cell r="N97" t="str">
            <v>12.6</v>
          </cell>
          <cell r="O97">
            <v>12</v>
          </cell>
          <cell r="P97">
            <v>6</v>
          </cell>
          <cell r="Q97" t="str">
            <v>ARQ.CAI.3.2</v>
          </cell>
          <cell r="R97" t="str">
            <v>Regular</v>
          </cell>
          <cell r="S97" t="str">
            <v>2-2</v>
          </cell>
          <cell r="T97">
            <v>0.2</v>
          </cell>
          <cell r="U97">
            <v>5.000000000000001E-3</v>
          </cell>
          <cell r="V97">
            <v>6.0000000000000001E-3</v>
          </cell>
          <cell r="W97">
            <v>2</v>
          </cell>
          <cell r="X97">
            <v>2</v>
          </cell>
        </row>
        <row r="98">
          <cell r="N98" t="str">
            <v>12.7</v>
          </cell>
          <cell r="O98">
            <v>12</v>
          </cell>
          <cell r="P98">
            <v>7</v>
          </cell>
          <cell r="Q98" t="str">
            <v>ARQ.CAI.3.2</v>
          </cell>
          <cell r="R98" t="str">
            <v>Minimo</v>
          </cell>
          <cell r="S98">
            <v>0</v>
          </cell>
          <cell r="U98">
            <v>0</v>
          </cell>
          <cell r="V98">
            <v>0</v>
          </cell>
          <cell r="W98">
            <v>0</v>
          </cell>
          <cell r="X98">
            <v>0</v>
          </cell>
        </row>
        <row r="99">
          <cell r="N99" t="str">
            <v>12.8</v>
          </cell>
          <cell r="O99">
            <v>12</v>
          </cell>
          <cell r="P99">
            <v>8</v>
          </cell>
        </row>
        <row r="100">
          <cell r="N100" t="str">
            <v>13.1</v>
          </cell>
          <cell r="O100">
            <v>13</v>
          </cell>
          <cell r="P100">
            <v>1</v>
          </cell>
          <cell r="Q100" t="str">
            <v>ARQ.CAI.3.2</v>
          </cell>
          <cell r="R100" t="str">
            <v>Calidad del aire interior</v>
          </cell>
          <cell r="T100" t="str">
            <v>Concentraciones de compuestos orgánicos volátiles</v>
          </cell>
          <cell r="V100" t="str">
            <v>Opción</v>
          </cell>
          <cell r="W100" t="str">
            <v>3 de 3</v>
          </cell>
        </row>
        <row r="101">
          <cell r="N101" t="str">
            <v>13.2</v>
          </cell>
          <cell r="O101">
            <v>13</v>
          </cell>
          <cell r="P101">
            <v>2</v>
          </cell>
          <cell r="Q101" t="str">
            <v>ARQ.CAI.3.2</v>
          </cell>
          <cell r="R101" t="str">
            <v>Reducción de la concentración ponderada de COV</v>
          </cell>
          <cell r="V101" t="str">
            <v>Simultáneo</v>
          </cell>
          <cell r="W101" t="str">
            <v>1 de 1</v>
          </cell>
        </row>
        <row r="102">
          <cell r="N102" t="str">
            <v>13.3</v>
          </cell>
          <cell r="O102">
            <v>13</v>
          </cell>
          <cell r="P102">
            <v>3</v>
          </cell>
          <cell r="Q102" t="str">
            <v>ARQ.CAI.3.2</v>
          </cell>
          <cell r="R102" t="str">
            <v>Nivel</v>
          </cell>
          <cell r="S102" t="str">
            <v>Rango</v>
          </cell>
          <cell r="T102" t="str">
            <v>Prioridad</v>
          </cell>
          <cell r="U102" t="str">
            <v>Ponderación Of. Y Serv.</v>
          </cell>
          <cell r="V102" t="str">
            <v>Ponderación Educ. y Salud.</v>
          </cell>
          <cell r="W102" t="str">
            <v>Rango</v>
          </cell>
        </row>
        <row r="103">
          <cell r="N103" t="str">
            <v>13.4</v>
          </cell>
          <cell r="O103">
            <v>13</v>
          </cell>
          <cell r="P103">
            <v>4</v>
          </cell>
          <cell r="Q103" t="str">
            <v>ARQ.CAI.3.2</v>
          </cell>
          <cell r="R103" t="str">
            <v>Muy bueno</v>
          </cell>
          <cell r="S103" t="str">
            <v>40%-100%</v>
          </cell>
          <cell r="T103">
            <v>1</v>
          </cell>
          <cell r="U103">
            <v>2.5000000000000001E-2</v>
          </cell>
          <cell r="V103">
            <v>0.03</v>
          </cell>
          <cell r="W103">
            <v>0.4</v>
          </cell>
          <cell r="X103">
            <v>1</v>
          </cell>
        </row>
        <row r="104">
          <cell r="N104" t="str">
            <v>13.5</v>
          </cell>
          <cell r="O104">
            <v>13</v>
          </cell>
          <cell r="P104">
            <v>5</v>
          </cell>
          <cell r="Q104" t="str">
            <v>ARQ.CAI.3.2</v>
          </cell>
          <cell r="R104" t="str">
            <v>Bueno</v>
          </cell>
          <cell r="S104" t="str">
            <v>20%-40%</v>
          </cell>
          <cell r="T104">
            <v>0.6</v>
          </cell>
          <cell r="U104">
            <v>1.4999999999999999E-2</v>
          </cell>
          <cell r="V104">
            <v>1.7999999999999999E-2</v>
          </cell>
          <cell r="W104">
            <v>0.2</v>
          </cell>
          <cell r="X104">
            <v>0.4</v>
          </cell>
        </row>
        <row r="105">
          <cell r="N105" t="str">
            <v>13.6</v>
          </cell>
          <cell r="O105">
            <v>13</v>
          </cell>
          <cell r="P105">
            <v>6</v>
          </cell>
          <cell r="Q105" t="str">
            <v>ARQ.CAI.3.2</v>
          </cell>
          <cell r="R105" t="str">
            <v>Regular</v>
          </cell>
          <cell r="S105" t="str">
            <v>0%-20%</v>
          </cell>
          <cell r="T105">
            <v>0.2</v>
          </cell>
          <cell r="U105">
            <v>5.000000000000001E-3</v>
          </cell>
          <cell r="V105">
            <v>6.0000000000000001E-3</v>
          </cell>
          <cell r="W105">
            <v>0</v>
          </cell>
          <cell r="X105">
            <v>0.2</v>
          </cell>
        </row>
        <row r="106">
          <cell r="N106" t="str">
            <v>13.7</v>
          </cell>
          <cell r="O106">
            <v>13</v>
          </cell>
          <cell r="P106">
            <v>7</v>
          </cell>
          <cell r="Q106" t="str">
            <v>ARQ.CAI.3.2</v>
          </cell>
          <cell r="R106" t="str">
            <v>Minimo</v>
          </cell>
          <cell r="U106">
            <v>0</v>
          </cell>
          <cell r="V106">
            <v>0</v>
          </cell>
          <cell r="W106">
            <v>0</v>
          </cell>
          <cell r="X106">
            <v>0</v>
          </cell>
        </row>
        <row r="107">
          <cell r="N107" t="str">
            <v>13.8</v>
          </cell>
          <cell r="O107">
            <v>13</v>
          </cell>
          <cell r="P107">
            <v>8</v>
          </cell>
        </row>
        <row r="108">
          <cell r="N108" t="str">
            <v>14.1</v>
          </cell>
          <cell r="O108">
            <v>14</v>
          </cell>
          <cell r="P108">
            <v>1</v>
          </cell>
          <cell r="Q108" t="str">
            <v>3R</v>
          </cell>
          <cell r="R108" t="str">
            <v>Calidad del aire interior</v>
          </cell>
          <cell r="T108" t="str">
            <v>Superficie mínima de ventana o caudal mínimo de aire</v>
          </cell>
          <cell r="V108" t="str">
            <v>Opción</v>
          </cell>
          <cell r="W108" t="str">
            <v>1 de 2</v>
          </cell>
        </row>
        <row r="109">
          <cell r="N109" t="str">
            <v>14.2</v>
          </cell>
          <cell r="O109">
            <v>14</v>
          </cell>
          <cell r="P109">
            <v>2</v>
          </cell>
          <cell r="Q109" t="str">
            <v>3R</v>
          </cell>
          <cell r="R109" t="str">
            <v>Renovaciones de aire hora [RAH]</v>
          </cell>
          <cell r="V109" t="str">
            <v>Simultáneo</v>
          </cell>
          <cell r="W109" t="str">
            <v>1 de 1</v>
          </cell>
        </row>
        <row r="110">
          <cell r="N110" t="str">
            <v>14.3</v>
          </cell>
          <cell r="O110">
            <v>14</v>
          </cell>
          <cell r="P110">
            <v>3</v>
          </cell>
          <cell r="Q110" t="str">
            <v>3R</v>
          </cell>
          <cell r="R110" t="str">
            <v>Nivel</v>
          </cell>
          <cell r="S110" t="str">
            <v>Rango</v>
          </cell>
          <cell r="T110" t="str">
            <v>Prioridad</v>
          </cell>
          <cell r="U110" t="str">
            <v>Ponderación Of. Y Serv.</v>
          </cell>
          <cell r="V110" t="str">
            <v>Ponderación Educ. y Salud.</v>
          </cell>
          <cell r="W110" t="str">
            <v>Rango</v>
          </cell>
        </row>
        <row r="111">
          <cell r="N111" t="str">
            <v>14.4</v>
          </cell>
          <cell r="O111">
            <v>14</v>
          </cell>
          <cell r="P111">
            <v>4</v>
          </cell>
          <cell r="Q111" t="str">
            <v>3R</v>
          </cell>
          <cell r="R111" t="str">
            <v>Muy bueno</v>
          </cell>
          <cell r="S111" t="str">
            <v>Cumple requerimiento de renovaicones de aire</v>
          </cell>
          <cell r="T111">
            <v>1</v>
          </cell>
          <cell r="U111">
            <v>0</v>
          </cell>
          <cell r="V111">
            <v>0</v>
          </cell>
          <cell r="W111" t="str">
            <v>Cumple requerimiento de renovaicones de aire</v>
          </cell>
          <cell r="X111" t="str">
            <v>Cumple requerimiento de renovaicones de aire</v>
          </cell>
        </row>
        <row r="112">
          <cell r="N112" t="str">
            <v>14.5</v>
          </cell>
          <cell r="O112">
            <v>14</v>
          </cell>
          <cell r="P112">
            <v>5</v>
          </cell>
          <cell r="Q112" t="str">
            <v>3R</v>
          </cell>
          <cell r="R112" t="str">
            <v>Bueno</v>
          </cell>
          <cell r="S112" t="str">
            <v>Cumple requerimiento de renovaicones de aire</v>
          </cell>
          <cell r="T112">
            <v>1</v>
          </cell>
          <cell r="U112">
            <v>0</v>
          </cell>
          <cell r="V112">
            <v>0</v>
          </cell>
          <cell r="W112" t="str">
            <v>Cumple requerimiento de renovaicones de aire</v>
          </cell>
          <cell r="X112" t="str">
            <v>Cumple requerimiento de renovaicones de aire</v>
          </cell>
        </row>
        <row r="113">
          <cell r="N113" t="str">
            <v>14.6</v>
          </cell>
          <cell r="O113">
            <v>14</v>
          </cell>
          <cell r="P113">
            <v>6</v>
          </cell>
          <cell r="Q113" t="str">
            <v>3R</v>
          </cell>
          <cell r="R113" t="str">
            <v>Regular</v>
          </cell>
          <cell r="S113" t="str">
            <v>Cumple requerimiento de renovaicones de aire</v>
          </cell>
          <cell r="T113">
            <v>1</v>
          </cell>
          <cell r="U113">
            <v>0</v>
          </cell>
          <cell r="V113">
            <v>0</v>
          </cell>
          <cell r="W113" t="str">
            <v>Cumple requerimiento de renovaicones de aire</v>
          </cell>
          <cell r="X113" t="str">
            <v>Cumple requerimiento de renovaicones de aire</v>
          </cell>
        </row>
        <row r="114">
          <cell r="N114" t="str">
            <v>14.7</v>
          </cell>
          <cell r="O114">
            <v>14</v>
          </cell>
          <cell r="P114">
            <v>7</v>
          </cell>
          <cell r="Q114" t="str">
            <v>3R</v>
          </cell>
          <cell r="R114" t="str">
            <v>Minimo</v>
          </cell>
          <cell r="S114" t="str">
            <v>Cumple requerimiento de renovaicones de aire</v>
          </cell>
          <cell r="T114">
            <v>1</v>
          </cell>
          <cell r="U114">
            <v>0</v>
          </cell>
          <cell r="V114">
            <v>0</v>
          </cell>
          <cell r="W114" t="str">
            <v>Cumple requerimiento de renovaicones de aire</v>
          </cell>
          <cell r="X114" t="str">
            <v>Cumple requerimiento de renovaicones de aire</v>
          </cell>
        </row>
        <row r="115">
          <cell r="N115" t="str">
            <v>14.8</v>
          </cell>
          <cell r="O115">
            <v>14</v>
          </cell>
          <cell r="P115">
            <v>8</v>
          </cell>
        </row>
        <row r="116">
          <cell r="N116" t="str">
            <v>15.1</v>
          </cell>
          <cell r="O116">
            <v>15</v>
          </cell>
          <cell r="P116">
            <v>1</v>
          </cell>
          <cell r="Q116" t="str">
            <v>3R</v>
          </cell>
          <cell r="R116" t="str">
            <v>Calidad del aire interior</v>
          </cell>
          <cell r="T116" t="str">
            <v>Superficie mínima de ventana o caudal mínimo de aire</v>
          </cell>
          <cell r="V116" t="str">
            <v>Opción</v>
          </cell>
          <cell r="W116" t="str">
            <v>2 de 2</v>
          </cell>
        </row>
        <row r="117">
          <cell r="N117" t="str">
            <v>15.2</v>
          </cell>
          <cell r="O117">
            <v>15</v>
          </cell>
          <cell r="P117">
            <v>2</v>
          </cell>
          <cell r="Q117" t="str">
            <v>3R</v>
          </cell>
          <cell r="R117" t="str">
            <v>Superficie practicable de las ventanas</v>
          </cell>
          <cell r="V117" t="str">
            <v>Simultáneo</v>
          </cell>
          <cell r="W117" t="str">
            <v>1 de 1</v>
          </cell>
        </row>
        <row r="118">
          <cell r="N118" t="str">
            <v>15.3</v>
          </cell>
          <cell r="O118">
            <v>15</v>
          </cell>
          <cell r="P118">
            <v>3</v>
          </cell>
          <cell r="Q118" t="str">
            <v>3R</v>
          </cell>
          <cell r="R118" t="str">
            <v>Nivel</v>
          </cell>
          <cell r="S118" t="str">
            <v>Rango</v>
          </cell>
          <cell r="T118" t="str">
            <v>Prioridad</v>
          </cell>
          <cell r="U118" t="str">
            <v>Ponderación Of. Y Serv.</v>
          </cell>
          <cell r="V118" t="str">
            <v>Ponderación Educ. y Salud.</v>
          </cell>
          <cell r="W118" t="str">
            <v>Rango</v>
          </cell>
        </row>
        <row r="119">
          <cell r="N119" t="str">
            <v>15.4</v>
          </cell>
          <cell r="O119">
            <v>15</v>
          </cell>
          <cell r="P119">
            <v>4</v>
          </cell>
          <cell r="Q119" t="str">
            <v>3R</v>
          </cell>
          <cell r="R119" t="str">
            <v>Muy bueno</v>
          </cell>
          <cell r="S119" t="str">
            <v>Cumple requerimiento de superficie practicable de ventanas</v>
          </cell>
          <cell r="T119">
            <v>1</v>
          </cell>
          <cell r="U119">
            <v>0</v>
          </cell>
          <cell r="V119">
            <v>0</v>
          </cell>
          <cell r="W119" t="str">
            <v>Cumple requerimiento de superficie practicable de ventanas</v>
          </cell>
          <cell r="X119" t="str">
            <v>Cumple requerimiento de superficie practicable de ventanas</v>
          </cell>
        </row>
        <row r="120">
          <cell r="N120" t="str">
            <v>15.5</v>
          </cell>
          <cell r="O120">
            <v>15</v>
          </cell>
          <cell r="P120">
            <v>5</v>
          </cell>
          <cell r="Q120" t="str">
            <v>3R</v>
          </cell>
          <cell r="R120" t="str">
            <v>Bueno</v>
          </cell>
          <cell r="S120" t="str">
            <v>Cumple requerimiento de superficie practicable de ventanas</v>
          </cell>
          <cell r="T120">
            <v>1</v>
          </cell>
          <cell r="U120">
            <v>0</v>
          </cell>
          <cell r="V120">
            <v>0</v>
          </cell>
          <cell r="W120" t="str">
            <v>Cumple requerimiento de superficie practicable de ventanas</v>
          </cell>
          <cell r="X120" t="str">
            <v>Cumple requerimiento de superficie practicable de ventanas</v>
          </cell>
        </row>
        <row r="121">
          <cell r="N121" t="str">
            <v>15.6</v>
          </cell>
          <cell r="O121">
            <v>15</v>
          </cell>
          <cell r="P121">
            <v>6</v>
          </cell>
          <cell r="Q121" t="str">
            <v>3R</v>
          </cell>
          <cell r="R121" t="str">
            <v>Regular</v>
          </cell>
          <cell r="S121" t="str">
            <v>Cumple requerimiento de superficie practicable de ventanas</v>
          </cell>
          <cell r="T121">
            <v>1</v>
          </cell>
          <cell r="U121">
            <v>0</v>
          </cell>
          <cell r="V121">
            <v>0</v>
          </cell>
          <cell r="W121" t="str">
            <v>Cumple requerimiento de superficie practicable de ventanas</v>
          </cell>
          <cell r="X121" t="str">
            <v>Cumple requerimiento de superficie practicable de ventanas</v>
          </cell>
        </row>
        <row r="122">
          <cell r="N122" t="str">
            <v>15.7</v>
          </cell>
          <cell r="O122">
            <v>15</v>
          </cell>
          <cell r="P122">
            <v>7</v>
          </cell>
          <cell r="Q122" t="str">
            <v>3R</v>
          </cell>
          <cell r="R122" t="str">
            <v>Minimo</v>
          </cell>
          <cell r="S122" t="str">
            <v>Cumple requerimiento de superficie practicable de ventanas</v>
          </cell>
          <cell r="T122">
            <v>1</v>
          </cell>
          <cell r="U122">
            <v>0</v>
          </cell>
          <cell r="V122">
            <v>0</v>
          </cell>
          <cell r="W122" t="str">
            <v>Cumple requerimiento de superficie practicable de ventanas</v>
          </cell>
          <cell r="X122" t="str">
            <v>Cumple requerimiento de superficie practicable de ventanas</v>
          </cell>
        </row>
        <row r="123">
          <cell r="N123" t="str">
            <v>15.8</v>
          </cell>
          <cell r="O123">
            <v>15</v>
          </cell>
          <cell r="P123">
            <v>8</v>
          </cell>
        </row>
        <row r="124">
          <cell r="N124" t="str">
            <v>16.1</v>
          </cell>
          <cell r="O124">
            <v>16</v>
          </cell>
          <cell r="P124">
            <v>1</v>
          </cell>
          <cell r="Q124" t="str">
            <v>ARQ.CAI.4.1</v>
          </cell>
          <cell r="R124" t="str">
            <v>Confort Acústico</v>
          </cell>
          <cell r="T124" t="str">
            <v>Aislamiento acústico</v>
          </cell>
          <cell r="V124" t="str">
            <v>Opción</v>
          </cell>
          <cell r="W124" t="str">
            <v>1 de 1</v>
          </cell>
        </row>
        <row r="125">
          <cell r="N125" t="str">
            <v>16.2</v>
          </cell>
          <cell r="O125">
            <v>16</v>
          </cell>
          <cell r="P125">
            <v>2</v>
          </cell>
          <cell r="Q125" t="str">
            <v>ARQ.CAI.4.1</v>
          </cell>
          <cell r="R125" t="str">
            <v>Aislamiento acústico de fachada [dB(A)</v>
          </cell>
          <cell r="V125" t="str">
            <v>Simultáneo</v>
          </cell>
          <cell r="W125" t="str">
            <v>1 de 2</v>
          </cell>
        </row>
        <row r="126">
          <cell r="N126" t="str">
            <v>16.3</v>
          </cell>
          <cell r="O126">
            <v>16</v>
          </cell>
          <cell r="P126">
            <v>3</v>
          </cell>
          <cell r="Q126" t="str">
            <v>ARQ.CAI.4.1</v>
          </cell>
          <cell r="R126" t="str">
            <v>Nivel</v>
          </cell>
          <cell r="S126" t="str">
            <v>Rango</v>
          </cell>
          <cell r="T126" t="str">
            <v>Prioridad</v>
          </cell>
          <cell r="U126" t="str">
            <v>Ponderación Of. Y Serv.</v>
          </cell>
          <cell r="V126" t="str">
            <v>Ponderación Educ. y Salud.</v>
          </cell>
          <cell r="W126" t="str">
            <v>Rango</v>
          </cell>
        </row>
        <row r="127">
          <cell r="N127" t="str">
            <v>16.4</v>
          </cell>
          <cell r="O127">
            <v>16</v>
          </cell>
          <cell r="P127">
            <v>4</v>
          </cell>
          <cell r="Q127" t="str">
            <v>ARQ.CAI.4.1</v>
          </cell>
          <cell r="R127" t="str">
            <v>Muy bueno</v>
          </cell>
          <cell r="S127" t="str">
            <v>70-100</v>
          </cell>
          <cell r="T127">
            <v>1</v>
          </cell>
          <cell r="U127">
            <v>0.02</v>
          </cell>
          <cell r="V127">
            <v>0.03</v>
          </cell>
          <cell r="W127">
            <v>70</v>
          </cell>
          <cell r="X127">
            <v>100</v>
          </cell>
        </row>
        <row r="128">
          <cell r="N128" t="str">
            <v>16.5</v>
          </cell>
          <cell r="O128">
            <v>16</v>
          </cell>
          <cell r="P128">
            <v>5</v>
          </cell>
          <cell r="Q128" t="str">
            <v>ARQ.CAI.4.1</v>
          </cell>
          <cell r="R128" t="str">
            <v>Bueno</v>
          </cell>
          <cell r="S128" t="str">
            <v>65-70</v>
          </cell>
          <cell r="T128">
            <v>0.5</v>
          </cell>
          <cell r="U128">
            <v>0.01</v>
          </cell>
          <cell r="V128">
            <v>1.4999999999999999E-2</v>
          </cell>
          <cell r="W128">
            <v>65</v>
          </cell>
          <cell r="X128">
            <v>70</v>
          </cell>
        </row>
        <row r="129">
          <cell r="N129" t="str">
            <v>16.6</v>
          </cell>
          <cell r="O129">
            <v>16</v>
          </cell>
          <cell r="P129">
            <v>6</v>
          </cell>
          <cell r="Q129" t="str">
            <v>ARQ.CAI.4.1</v>
          </cell>
          <cell r="R129" t="str">
            <v>Regular</v>
          </cell>
          <cell r="S129">
            <v>0</v>
          </cell>
          <cell r="T129">
            <v>0</v>
          </cell>
          <cell r="U129">
            <v>0</v>
          </cell>
          <cell r="V129">
            <v>0</v>
          </cell>
          <cell r="W129">
            <v>0</v>
          </cell>
          <cell r="X129">
            <v>0</v>
          </cell>
        </row>
        <row r="130">
          <cell r="N130" t="str">
            <v>16.7</v>
          </cell>
          <cell r="O130">
            <v>16</v>
          </cell>
          <cell r="P130">
            <v>7</v>
          </cell>
          <cell r="Q130" t="str">
            <v>ARQ.CAI.4.1</v>
          </cell>
          <cell r="R130" t="str">
            <v>Minimo</v>
          </cell>
          <cell r="S130">
            <v>0</v>
          </cell>
          <cell r="T130">
            <v>0</v>
          </cell>
          <cell r="U130">
            <v>0</v>
          </cell>
          <cell r="V130">
            <v>0</v>
          </cell>
          <cell r="W130">
            <v>0</v>
          </cell>
          <cell r="X130">
            <v>0</v>
          </cell>
        </row>
        <row r="131">
          <cell r="N131" t="str">
            <v>16.8</v>
          </cell>
          <cell r="O131">
            <v>16</v>
          </cell>
          <cell r="P131">
            <v>8</v>
          </cell>
        </row>
        <row r="132">
          <cell r="N132" t="str">
            <v>17.1</v>
          </cell>
          <cell r="O132">
            <v>17</v>
          </cell>
          <cell r="P132">
            <v>1</v>
          </cell>
          <cell r="Q132" t="str">
            <v>ARQ.CAI.4.1</v>
          </cell>
          <cell r="R132" t="str">
            <v>Confort Acústico</v>
          </cell>
          <cell r="T132" t="str">
            <v>Aislamiento acústico</v>
          </cell>
          <cell r="V132" t="str">
            <v>Opción</v>
          </cell>
          <cell r="W132" t="str">
            <v>1 de 1</v>
          </cell>
        </row>
        <row r="133">
          <cell r="N133" t="str">
            <v>17.2</v>
          </cell>
          <cell r="O133">
            <v>17</v>
          </cell>
          <cell r="P133">
            <v>2</v>
          </cell>
          <cell r="Q133" t="str">
            <v>ARQ.CAI.4.1</v>
          </cell>
          <cell r="R133" t="str">
            <v>Aislamiento acústico entre recintos [dB(A)]</v>
          </cell>
          <cell r="V133" t="str">
            <v>Simultáneo</v>
          </cell>
          <cell r="W133" t="str">
            <v>2 de 2</v>
          </cell>
        </row>
        <row r="134">
          <cell r="N134" t="str">
            <v>17.3</v>
          </cell>
          <cell r="O134">
            <v>17</v>
          </cell>
          <cell r="P134">
            <v>3</v>
          </cell>
          <cell r="Q134" t="str">
            <v>ARQ.CAI.4.1</v>
          </cell>
          <cell r="R134" t="str">
            <v>Nivel</v>
          </cell>
          <cell r="S134" t="str">
            <v>Rango</v>
          </cell>
          <cell r="T134" t="str">
            <v>Prioridad</v>
          </cell>
          <cell r="U134" t="str">
            <v>Ponderación Of. Y Serv.</v>
          </cell>
          <cell r="V134" t="str">
            <v>Ponderación Educ. y Salud.</v>
          </cell>
          <cell r="W134" t="str">
            <v>Rango</v>
          </cell>
        </row>
        <row r="135">
          <cell r="N135" t="str">
            <v>17.4</v>
          </cell>
          <cell r="O135">
            <v>17</v>
          </cell>
          <cell r="P135">
            <v>4</v>
          </cell>
          <cell r="Q135" t="str">
            <v>ARQ.CAI.4.1</v>
          </cell>
          <cell r="R135" t="str">
            <v>Muy bueno</v>
          </cell>
          <cell r="S135" t="str">
            <v>75%-100%</v>
          </cell>
          <cell r="T135">
            <v>1</v>
          </cell>
          <cell r="U135">
            <v>0.01</v>
          </cell>
          <cell r="V135">
            <v>0.02</v>
          </cell>
          <cell r="W135">
            <v>0.75</v>
          </cell>
          <cell r="X135">
            <v>1</v>
          </cell>
        </row>
        <row r="136">
          <cell r="N136" t="str">
            <v>17.5</v>
          </cell>
          <cell r="O136">
            <v>17</v>
          </cell>
          <cell r="P136">
            <v>5</v>
          </cell>
          <cell r="Q136" t="str">
            <v>ARQ.CAI.4.1</v>
          </cell>
          <cell r="R136" t="str">
            <v>Bueno</v>
          </cell>
          <cell r="S136">
            <v>1</v>
          </cell>
          <cell r="T136">
            <v>0.2</v>
          </cell>
          <cell r="U136">
            <v>2E-3</v>
          </cell>
          <cell r="V136">
            <v>4.0000000000000001E-3</v>
          </cell>
          <cell r="W136">
            <v>1</v>
          </cell>
          <cell r="X136">
            <v>1</v>
          </cell>
        </row>
        <row r="137">
          <cell r="N137" t="str">
            <v>17.6</v>
          </cell>
          <cell r="O137">
            <v>17</v>
          </cell>
          <cell r="P137">
            <v>6</v>
          </cell>
          <cell r="Q137" t="str">
            <v>ARQ.CAI.4.1</v>
          </cell>
          <cell r="R137" t="str">
            <v>Regular</v>
          </cell>
          <cell r="U137">
            <v>0</v>
          </cell>
          <cell r="V137">
            <v>0</v>
          </cell>
          <cell r="W137">
            <v>0</v>
          </cell>
          <cell r="X137">
            <v>0</v>
          </cell>
        </row>
        <row r="138">
          <cell r="N138" t="str">
            <v>17.7</v>
          </cell>
          <cell r="O138">
            <v>17</v>
          </cell>
          <cell r="P138">
            <v>7</v>
          </cell>
          <cell r="Q138" t="str">
            <v>ARQ.CAI.4.1</v>
          </cell>
          <cell r="R138" t="str">
            <v>Minimo</v>
          </cell>
          <cell r="U138">
            <v>0</v>
          </cell>
          <cell r="V138">
            <v>0</v>
          </cell>
          <cell r="W138">
            <v>0</v>
          </cell>
          <cell r="X138">
            <v>0</v>
          </cell>
        </row>
        <row r="139">
          <cell r="N139" t="str">
            <v>17.8</v>
          </cell>
          <cell r="O139">
            <v>17</v>
          </cell>
          <cell r="P139">
            <v>8</v>
          </cell>
        </row>
        <row r="140">
          <cell r="N140" t="str">
            <v>18.1</v>
          </cell>
          <cell r="O140">
            <v>18</v>
          </cell>
          <cell r="P140">
            <v>1</v>
          </cell>
          <cell r="Q140" t="str">
            <v>ARQ.CAI.4.2</v>
          </cell>
          <cell r="R140" t="str">
            <v>Confort Acústico</v>
          </cell>
          <cell r="T140" t="str">
            <v>Acondicionamiento acústico</v>
          </cell>
          <cell r="V140" t="str">
            <v>Opción</v>
          </cell>
          <cell r="W140" t="str">
            <v>1 de 2</v>
          </cell>
        </row>
        <row r="141">
          <cell r="N141" t="str">
            <v>18.2</v>
          </cell>
          <cell r="O141">
            <v>18</v>
          </cell>
          <cell r="P141">
            <v>2</v>
          </cell>
          <cell r="Q141" t="str">
            <v>ARQ.CAI.4.2</v>
          </cell>
          <cell r="R141" t="str">
            <v>Tiempo de reverberación [s]</v>
          </cell>
          <cell r="V141" t="str">
            <v>Simultáneo</v>
          </cell>
          <cell r="W141" t="str">
            <v>1 de 1</v>
          </cell>
        </row>
        <row r="142">
          <cell r="N142" t="str">
            <v>18.3</v>
          </cell>
          <cell r="O142">
            <v>18</v>
          </cell>
          <cell r="P142">
            <v>3</v>
          </cell>
          <cell r="Q142" t="str">
            <v>ARQ.CAI.4.2</v>
          </cell>
          <cell r="R142" t="str">
            <v>Nivel</v>
          </cell>
          <cell r="S142" t="str">
            <v>Rango</v>
          </cell>
          <cell r="T142" t="str">
            <v>Prioridad</v>
          </cell>
          <cell r="U142" t="str">
            <v>Ponderación Of. Y Serv.</v>
          </cell>
          <cell r="V142" t="str">
            <v>Ponderación Educ. y Salud.</v>
          </cell>
          <cell r="W142" t="str">
            <v>Rango</v>
          </cell>
        </row>
        <row r="143">
          <cell r="N143" t="str">
            <v>18.4</v>
          </cell>
          <cell r="O143">
            <v>18</v>
          </cell>
          <cell r="P143">
            <v>4</v>
          </cell>
          <cell r="Q143" t="str">
            <v>ARQ.CAI.4.2</v>
          </cell>
          <cell r="R143" t="str">
            <v>Muy bueno</v>
          </cell>
          <cell r="S143" t="str">
            <v>Cumple con tabla</v>
          </cell>
          <cell r="T143">
            <v>1</v>
          </cell>
          <cell r="U143">
            <v>1.4999999999999999E-2</v>
          </cell>
          <cell r="V143">
            <v>1.4999999999999999E-2</v>
          </cell>
          <cell r="W143" t="str">
            <v>Cumple con tabla</v>
          </cell>
          <cell r="X143" t="str">
            <v>Cumple con tabla</v>
          </cell>
        </row>
        <row r="144">
          <cell r="N144" t="str">
            <v>18.5</v>
          </cell>
          <cell r="O144">
            <v>18</v>
          </cell>
          <cell r="P144">
            <v>5</v>
          </cell>
          <cell r="Q144" t="str">
            <v>ARQ.CAI.4.2</v>
          </cell>
          <cell r="R144" t="str">
            <v>Bueno</v>
          </cell>
          <cell r="S144" t="str">
            <v>Mayor a tabla e inferior a 1,5</v>
          </cell>
          <cell r="T144">
            <v>0.3</v>
          </cell>
          <cell r="U144">
            <v>4.4999999999999997E-3</v>
          </cell>
          <cell r="V144">
            <v>4.4999999999999997E-3</v>
          </cell>
          <cell r="W144" t="str">
            <v>Mayor a tabla e inferior a 1,5</v>
          </cell>
          <cell r="X144" t="str">
            <v>Mayor a tabla e inferior a 1,5</v>
          </cell>
        </row>
        <row r="145">
          <cell r="N145" t="str">
            <v>18.6</v>
          </cell>
          <cell r="O145">
            <v>18</v>
          </cell>
          <cell r="P145">
            <v>6</v>
          </cell>
          <cell r="Q145" t="str">
            <v>ARQ.CAI.4.2</v>
          </cell>
          <cell r="R145" t="str">
            <v>Regular</v>
          </cell>
          <cell r="U145">
            <v>0</v>
          </cell>
          <cell r="V145">
            <v>0</v>
          </cell>
          <cell r="W145">
            <v>0</v>
          </cell>
          <cell r="X145">
            <v>0</v>
          </cell>
        </row>
        <row r="146">
          <cell r="N146" t="str">
            <v>18.7</v>
          </cell>
          <cell r="O146">
            <v>18</v>
          </cell>
          <cell r="P146">
            <v>7</v>
          </cell>
          <cell r="Q146" t="str">
            <v>ARQ.CAI.4.2</v>
          </cell>
          <cell r="R146" t="str">
            <v>Minimo</v>
          </cell>
          <cell r="U146">
            <v>0</v>
          </cell>
          <cell r="V146">
            <v>0</v>
          </cell>
          <cell r="W146">
            <v>0</v>
          </cell>
          <cell r="X146">
            <v>0</v>
          </cell>
        </row>
        <row r="147">
          <cell r="N147" t="str">
            <v>18.8</v>
          </cell>
          <cell r="O147">
            <v>18</v>
          </cell>
          <cell r="P147">
            <v>8</v>
          </cell>
        </row>
        <row r="148">
          <cell r="N148" t="str">
            <v>19.1</v>
          </cell>
          <cell r="O148">
            <v>19</v>
          </cell>
          <cell r="P148">
            <v>1</v>
          </cell>
          <cell r="Q148" t="str">
            <v>ARQ.CAI.4.2</v>
          </cell>
          <cell r="R148" t="str">
            <v>Confort Acústico</v>
          </cell>
          <cell r="T148" t="str">
            <v>Acondicionamiento acústico</v>
          </cell>
          <cell r="V148" t="str">
            <v>Opción</v>
          </cell>
          <cell r="W148" t="str">
            <v>2 de 2</v>
          </cell>
        </row>
        <row r="149">
          <cell r="N149" t="str">
            <v>19.2</v>
          </cell>
          <cell r="O149">
            <v>19</v>
          </cell>
          <cell r="P149">
            <v>2</v>
          </cell>
          <cell r="Q149" t="str">
            <v>ARQ.CAI.4.2</v>
          </cell>
          <cell r="R149" t="str">
            <v>Inteligibidad de la palabra</v>
          </cell>
          <cell r="V149" t="str">
            <v>Simultáneo</v>
          </cell>
          <cell r="W149" t="str">
            <v>1 de 1</v>
          </cell>
        </row>
        <row r="150">
          <cell r="N150" t="str">
            <v>19.3</v>
          </cell>
          <cell r="O150">
            <v>19</v>
          </cell>
          <cell r="P150">
            <v>3</v>
          </cell>
          <cell r="Q150" t="str">
            <v>ARQ.CAI.4.2</v>
          </cell>
          <cell r="R150" t="str">
            <v>Nivel</v>
          </cell>
          <cell r="S150" t="str">
            <v>Rango</v>
          </cell>
          <cell r="T150" t="str">
            <v>Prioridad</v>
          </cell>
          <cell r="U150" t="str">
            <v>Ponderación Of. Y Serv.</v>
          </cell>
          <cell r="V150" t="str">
            <v>Ponderación Educ. y Salud.</v>
          </cell>
          <cell r="W150" t="str">
            <v>Rango</v>
          </cell>
        </row>
        <row r="151">
          <cell r="N151" t="str">
            <v>19.4</v>
          </cell>
          <cell r="O151">
            <v>19</v>
          </cell>
          <cell r="P151">
            <v>4</v>
          </cell>
          <cell r="Q151" t="str">
            <v>ARQ.CAI.4.2</v>
          </cell>
          <cell r="R151" t="str">
            <v>Muy bueno</v>
          </cell>
          <cell r="S151" t="str">
            <v>0,75-1</v>
          </cell>
          <cell r="T151">
            <v>1</v>
          </cell>
          <cell r="U151">
            <v>5.0000000000000001E-3</v>
          </cell>
          <cell r="V151">
            <v>5.0000000000000001E-3</v>
          </cell>
          <cell r="W151">
            <v>0.75</v>
          </cell>
          <cell r="X151">
            <v>1</v>
          </cell>
        </row>
        <row r="152">
          <cell r="N152" t="str">
            <v>19.5</v>
          </cell>
          <cell r="O152">
            <v>19</v>
          </cell>
          <cell r="P152">
            <v>5</v>
          </cell>
          <cell r="Q152" t="str">
            <v>ARQ.CAI.4.2</v>
          </cell>
          <cell r="R152" t="str">
            <v>Bueno</v>
          </cell>
          <cell r="S152" t="str">
            <v>0,6-0,75</v>
          </cell>
          <cell r="T152">
            <v>0.5</v>
          </cell>
          <cell r="U152">
            <v>2.5000000000000001E-3</v>
          </cell>
          <cell r="V152">
            <v>2.5000000000000001E-3</v>
          </cell>
          <cell r="W152">
            <v>0.6</v>
          </cell>
          <cell r="X152">
            <v>0.75</v>
          </cell>
        </row>
        <row r="153">
          <cell r="N153" t="str">
            <v>19.6</v>
          </cell>
          <cell r="O153">
            <v>19</v>
          </cell>
          <cell r="P153">
            <v>6</v>
          </cell>
          <cell r="Q153" t="str">
            <v>ARQ.CAI.4.2</v>
          </cell>
          <cell r="R153" t="str">
            <v>Regular</v>
          </cell>
          <cell r="S153" t="str">
            <v>0,45-0,6</v>
          </cell>
          <cell r="T153">
            <v>0.4</v>
          </cell>
          <cell r="U153">
            <v>2E-3</v>
          </cell>
          <cell r="V153">
            <v>2E-3</v>
          </cell>
          <cell r="W153">
            <v>0.45</v>
          </cell>
          <cell r="X153">
            <v>0.6</v>
          </cell>
        </row>
        <row r="154">
          <cell r="N154" t="str">
            <v>19.7</v>
          </cell>
          <cell r="O154">
            <v>19</v>
          </cell>
          <cell r="P154">
            <v>7</v>
          </cell>
          <cell r="Q154" t="str">
            <v>ARQ.CAI.4.2</v>
          </cell>
          <cell r="R154" t="str">
            <v>Minimo</v>
          </cell>
          <cell r="U154">
            <v>0</v>
          </cell>
          <cell r="V154">
            <v>0</v>
          </cell>
          <cell r="W154">
            <v>0</v>
          </cell>
          <cell r="X154">
            <v>0</v>
          </cell>
        </row>
        <row r="155">
          <cell r="N155" t="str">
            <v>19.8</v>
          </cell>
          <cell r="O155">
            <v>19</v>
          </cell>
          <cell r="P155">
            <v>8</v>
          </cell>
        </row>
        <row r="156">
          <cell r="N156" t="str">
            <v>20.1</v>
          </cell>
          <cell r="O156">
            <v>20</v>
          </cell>
          <cell r="P156">
            <v>1</v>
          </cell>
          <cell r="Q156" t="str">
            <v>ARQ.CAI.4.2</v>
          </cell>
          <cell r="R156" t="str">
            <v>Confort Acústico</v>
          </cell>
          <cell r="T156" t="str">
            <v>Acondicionamiento acústico</v>
          </cell>
          <cell r="V156" t="str">
            <v>Opción</v>
          </cell>
          <cell r="W156" t="str">
            <v>1 de 1</v>
          </cell>
        </row>
        <row r="157">
          <cell r="N157" t="str">
            <v>20.2</v>
          </cell>
          <cell r="O157">
            <v>20</v>
          </cell>
          <cell r="P157">
            <v>2</v>
          </cell>
          <cell r="Q157" t="str">
            <v>ARQ.CAI.4.2</v>
          </cell>
          <cell r="R157" t="str">
            <v>Material absorbente para Aulas y Auditorios</v>
          </cell>
          <cell r="V157" t="str">
            <v>Simultáneo</v>
          </cell>
          <cell r="W157" t="str">
            <v>1 de 1</v>
          </cell>
        </row>
        <row r="158">
          <cell r="N158" t="str">
            <v>20.3</v>
          </cell>
          <cell r="O158">
            <v>20</v>
          </cell>
          <cell r="P158">
            <v>3</v>
          </cell>
          <cell r="Q158" t="str">
            <v>ARQ.CAI.4.2</v>
          </cell>
          <cell r="R158" t="str">
            <v>Nivel</v>
          </cell>
          <cell r="S158" t="str">
            <v>Rango</v>
          </cell>
          <cell r="T158" t="str">
            <v>Prioridad</v>
          </cell>
          <cell r="U158" t="str">
            <v>Ponderación Of. Y Serv.</v>
          </cell>
          <cell r="V158" t="str">
            <v>Ponderación Educ. y Salud.</v>
          </cell>
          <cell r="W158" t="str">
            <v>Rango</v>
          </cell>
        </row>
        <row r="159">
          <cell r="N159" t="str">
            <v>20.4</v>
          </cell>
          <cell r="O159">
            <v>20</v>
          </cell>
          <cell r="P159">
            <v>4</v>
          </cell>
          <cell r="Q159" t="str">
            <v>ARQ.CAI.4.2</v>
          </cell>
          <cell r="R159" t="str">
            <v>Muy bueno</v>
          </cell>
          <cell r="S159" t="str">
            <v>0,5-1</v>
          </cell>
          <cell r="T159">
            <v>1</v>
          </cell>
          <cell r="U159">
            <v>5.0000000000000001E-3</v>
          </cell>
          <cell r="V159">
            <v>5.0000000000000001E-3</v>
          </cell>
          <cell r="W159">
            <v>0.5</v>
          </cell>
          <cell r="X159">
            <v>1</v>
          </cell>
        </row>
        <row r="160">
          <cell r="N160" t="str">
            <v>20.5</v>
          </cell>
          <cell r="O160">
            <v>20</v>
          </cell>
          <cell r="P160">
            <v>5</v>
          </cell>
          <cell r="Q160" t="str">
            <v>ARQ.CAI.4.2</v>
          </cell>
          <cell r="R160" t="str">
            <v>Bueno</v>
          </cell>
          <cell r="T160">
            <v>0</v>
          </cell>
          <cell r="U160">
            <v>0</v>
          </cell>
          <cell r="V160">
            <v>0</v>
          </cell>
          <cell r="W160">
            <v>0</v>
          </cell>
          <cell r="X160">
            <v>0</v>
          </cell>
        </row>
        <row r="161">
          <cell r="N161" t="str">
            <v>20.6</v>
          </cell>
          <cell r="O161">
            <v>20</v>
          </cell>
          <cell r="P161">
            <v>6</v>
          </cell>
          <cell r="Q161" t="str">
            <v>ARQ.CAI.4.2</v>
          </cell>
          <cell r="R161" t="str">
            <v>Regular</v>
          </cell>
          <cell r="T161">
            <v>0</v>
          </cell>
          <cell r="U161">
            <v>0</v>
          </cell>
          <cell r="V161">
            <v>0</v>
          </cell>
          <cell r="W161">
            <v>0</v>
          </cell>
          <cell r="X161">
            <v>0</v>
          </cell>
        </row>
        <row r="162">
          <cell r="N162" t="str">
            <v>20.7</v>
          </cell>
          <cell r="O162">
            <v>20</v>
          </cell>
          <cell r="P162">
            <v>7</v>
          </cell>
          <cell r="Q162" t="str">
            <v>ARQ.CAI.4.2</v>
          </cell>
          <cell r="R162" t="str">
            <v>Minimo</v>
          </cell>
          <cell r="T162">
            <v>0</v>
          </cell>
          <cell r="U162">
            <v>0</v>
          </cell>
          <cell r="V162">
            <v>0</v>
          </cell>
          <cell r="W162">
            <v>0</v>
          </cell>
          <cell r="X162">
            <v>0</v>
          </cell>
        </row>
        <row r="163">
          <cell r="N163" t="str">
            <v>20.8</v>
          </cell>
          <cell r="O163">
            <v>20</v>
          </cell>
          <cell r="P163">
            <v>8</v>
          </cell>
        </row>
        <row r="164">
          <cell r="N164" t="str">
            <v>21.1</v>
          </cell>
          <cell r="O164">
            <v>21</v>
          </cell>
          <cell r="P164">
            <v>1</v>
          </cell>
          <cell r="Q164" t="str">
            <v>4R</v>
          </cell>
          <cell r="R164" t="str">
            <v>Confort Acústico</v>
          </cell>
          <cell r="T164" t="str">
            <v>Aislación acústica mínima de fachadas exteriores</v>
          </cell>
          <cell r="V164" t="str">
            <v>Opción</v>
          </cell>
          <cell r="W164" t="str">
            <v>1 de 1</v>
          </cell>
        </row>
        <row r="165">
          <cell r="N165" t="str">
            <v>21.2</v>
          </cell>
          <cell r="O165">
            <v>21</v>
          </cell>
          <cell r="P165">
            <v>2</v>
          </cell>
          <cell r="Q165" t="str">
            <v>4R</v>
          </cell>
          <cell r="R165" t="str">
            <v>Aislamiento acústico de fachada [dB(A)]</v>
          </cell>
          <cell r="V165" t="str">
            <v>Simultáneo</v>
          </cell>
          <cell r="W165" t="str">
            <v>1 de 1</v>
          </cell>
        </row>
        <row r="166">
          <cell r="N166" t="str">
            <v>21.3</v>
          </cell>
          <cell r="O166">
            <v>21</v>
          </cell>
          <cell r="P166">
            <v>3</v>
          </cell>
          <cell r="Q166" t="str">
            <v>4R</v>
          </cell>
          <cell r="U166" t="str">
            <v>Ponderación Of. Y Serv.</v>
          </cell>
          <cell r="V166" t="str">
            <v>Ponderación Educ. y Salud.</v>
          </cell>
        </row>
        <row r="167">
          <cell r="N167" t="str">
            <v>21.4</v>
          </cell>
          <cell r="O167">
            <v>21</v>
          </cell>
          <cell r="P167">
            <v>4</v>
          </cell>
          <cell r="Q167" t="str">
            <v>4R</v>
          </cell>
          <cell r="S167" t="str">
            <v>25-100</v>
          </cell>
          <cell r="T167">
            <v>1</v>
          </cell>
          <cell r="U167">
            <v>0</v>
          </cell>
          <cell r="V167">
            <v>0</v>
          </cell>
          <cell r="W167">
            <v>25</v>
          </cell>
          <cell r="X167">
            <v>100</v>
          </cell>
        </row>
        <row r="168">
          <cell r="N168" t="str">
            <v>21.5</v>
          </cell>
          <cell r="O168">
            <v>21</v>
          </cell>
          <cell r="P168">
            <v>5</v>
          </cell>
          <cell r="Q168" t="str">
            <v>4R</v>
          </cell>
          <cell r="T168">
            <v>1</v>
          </cell>
          <cell r="U168">
            <v>0</v>
          </cell>
          <cell r="V168">
            <v>0</v>
          </cell>
          <cell r="W168">
            <v>0</v>
          </cell>
          <cell r="X168">
            <v>0</v>
          </cell>
        </row>
        <row r="169">
          <cell r="N169" t="str">
            <v>21.6</v>
          </cell>
          <cell r="O169">
            <v>21</v>
          </cell>
          <cell r="P169">
            <v>6</v>
          </cell>
          <cell r="Q169" t="str">
            <v>4R</v>
          </cell>
          <cell r="T169">
            <v>1</v>
          </cell>
          <cell r="U169">
            <v>0</v>
          </cell>
          <cell r="V169">
            <v>0</v>
          </cell>
          <cell r="W169">
            <v>0</v>
          </cell>
          <cell r="X169">
            <v>0</v>
          </cell>
        </row>
        <row r="170">
          <cell r="N170" t="str">
            <v>21.7</v>
          </cell>
          <cell r="O170">
            <v>21</v>
          </cell>
          <cell r="P170">
            <v>7</v>
          </cell>
          <cell r="Q170" t="str">
            <v>4R</v>
          </cell>
          <cell r="T170">
            <v>1</v>
          </cell>
          <cell r="U170">
            <v>0</v>
          </cell>
          <cell r="V170">
            <v>0</v>
          </cell>
          <cell r="W170">
            <v>0</v>
          </cell>
          <cell r="X170">
            <v>0</v>
          </cell>
        </row>
        <row r="171">
          <cell r="N171" t="str">
            <v>21.8</v>
          </cell>
          <cell r="O171">
            <v>21</v>
          </cell>
          <cell r="P171">
            <v>8</v>
          </cell>
        </row>
        <row r="172">
          <cell r="N172" t="str">
            <v>22.1</v>
          </cell>
          <cell r="O172">
            <v>22</v>
          </cell>
          <cell r="P172">
            <v>1</v>
          </cell>
          <cell r="Q172" t="str">
            <v>ARQ.ENERGIA.5</v>
          </cell>
          <cell r="R172" t="str">
            <v>Demanda de energía</v>
          </cell>
          <cell r="T172" t="str">
            <v>Demanda de energía</v>
          </cell>
          <cell r="V172" t="str">
            <v>Opción</v>
          </cell>
          <cell r="W172" t="str">
            <v>1 de 2</v>
          </cell>
        </row>
        <row r="173">
          <cell r="N173" t="str">
            <v>22.2</v>
          </cell>
          <cell r="O173">
            <v>22</v>
          </cell>
          <cell r="P173">
            <v>2</v>
          </cell>
          <cell r="Q173" t="str">
            <v>ARQ.ENERGIA.5</v>
          </cell>
          <cell r="R173" t="str">
            <v>Mejora de U [W/m2K] en cubierta y pisos ventilados</v>
          </cell>
          <cell r="V173" t="str">
            <v>Simultáneo</v>
          </cell>
          <cell r="W173" t="str">
            <v>1 de 5</v>
          </cell>
        </row>
        <row r="174">
          <cell r="N174" t="str">
            <v>22.3</v>
          </cell>
          <cell r="O174">
            <v>22</v>
          </cell>
          <cell r="P174">
            <v>3</v>
          </cell>
          <cell r="Q174" t="str">
            <v>ARQ.ENERGIA.5</v>
          </cell>
          <cell r="R174" t="str">
            <v>Nivel</v>
          </cell>
          <cell r="S174" t="str">
            <v>Rango</v>
          </cell>
          <cell r="T174" t="str">
            <v>Prioridad</v>
          </cell>
          <cell r="U174" t="str">
            <v>Ponderación Of. Y Serv.</v>
          </cell>
          <cell r="V174" t="str">
            <v>Ponderación Educ. y Salud.</v>
          </cell>
          <cell r="W174" t="str">
            <v>Rango</v>
          </cell>
        </row>
        <row r="175">
          <cell r="N175" t="str">
            <v>22.4</v>
          </cell>
          <cell r="O175">
            <v>22</v>
          </cell>
          <cell r="P175">
            <v>4</v>
          </cell>
          <cell r="Q175" t="str">
            <v>ARQ.ENERGIA.5</v>
          </cell>
          <cell r="R175" t="str">
            <v>Muy bueno</v>
          </cell>
          <cell r="S175">
            <v>0.2</v>
          </cell>
          <cell r="T175">
            <v>1</v>
          </cell>
          <cell r="U175">
            <v>0.03</v>
          </cell>
          <cell r="V175">
            <v>0.03</v>
          </cell>
          <cell r="W175">
            <v>0.2</v>
          </cell>
          <cell r="X175">
            <v>0.2</v>
          </cell>
        </row>
        <row r="176">
          <cell r="N176" t="str">
            <v>22.5</v>
          </cell>
          <cell r="O176">
            <v>22</v>
          </cell>
          <cell r="P176">
            <v>5</v>
          </cell>
          <cell r="Q176" t="str">
            <v>ARQ.ENERGIA.5</v>
          </cell>
          <cell r="R176" t="str">
            <v>Bueno</v>
          </cell>
          <cell r="S176">
            <v>0.47</v>
          </cell>
          <cell r="T176">
            <v>0.66666666666666663</v>
          </cell>
          <cell r="U176">
            <v>1.9999999999999997E-2</v>
          </cell>
          <cell r="V176">
            <v>1.9999999999999997E-2</v>
          </cell>
          <cell r="W176">
            <v>0.47</v>
          </cell>
          <cell r="X176">
            <v>0.47</v>
          </cell>
        </row>
        <row r="177">
          <cell r="N177" t="str">
            <v>22.6</v>
          </cell>
          <cell r="O177">
            <v>22</v>
          </cell>
          <cell r="P177">
            <v>6</v>
          </cell>
          <cell r="Q177" t="str">
            <v>ARQ.ENERGIA.5</v>
          </cell>
          <cell r="R177" t="str">
            <v>Regular</v>
          </cell>
          <cell r="S177">
            <v>0.8</v>
          </cell>
          <cell r="T177">
            <v>0</v>
          </cell>
          <cell r="U177">
            <v>0</v>
          </cell>
          <cell r="V177">
            <v>0</v>
          </cell>
          <cell r="W177">
            <v>0.8</v>
          </cell>
          <cell r="X177">
            <v>0.8</v>
          </cell>
        </row>
        <row r="178">
          <cell r="N178" t="str">
            <v>22.7</v>
          </cell>
          <cell r="O178">
            <v>22</v>
          </cell>
          <cell r="P178">
            <v>7</v>
          </cell>
          <cell r="Q178" t="str">
            <v>ARQ.ENERGIA.5</v>
          </cell>
          <cell r="R178" t="str">
            <v>Minimo</v>
          </cell>
          <cell r="U178">
            <v>0</v>
          </cell>
          <cell r="V178">
            <v>0</v>
          </cell>
          <cell r="W178">
            <v>0</v>
          </cell>
          <cell r="X178">
            <v>0</v>
          </cell>
        </row>
        <row r="179">
          <cell r="N179" t="str">
            <v>22.8</v>
          </cell>
          <cell r="O179">
            <v>22</v>
          </cell>
          <cell r="P179">
            <v>8</v>
          </cell>
        </row>
        <row r="180">
          <cell r="N180" t="str">
            <v>23.1</v>
          </cell>
          <cell r="O180">
            <v>23</v>
          </cell>
          <cell r="P180">
            <v>1</v>
          </cell>
          <cell r="Q180" t="str">
            <v>ARQ.ENERGIA.5</v>
          </cell>
          <cell r="R180" t="str">
            <v>Demanda de energía</v>
          </cell>
          <cell r="T180" t="str">
            <v>Demanda de energía</v>
          </cell>
          <cell r="V180" t="str">
            <v>Opción</v>
          </cell>
          <cell r="W180" t="str">
            <v>1 de 2</v>
          </cell>
        </row>
        <row r="181">
          <cell r="N181" t="str">
            <v>23.2</v>
          </cell>
          <cell r="O181">
            <v>23</v>
          </cell>
          <cell r="P181">
            <v>2</v>
          </cell>
          <cell r="Q181" t="str">
            <v>ARQ.ENERGIA.5</v>
          </cell>
          <cell r="R181" t="str">
            <v>Mejora de U [W/m2K] en muros</v>
          </cell>
          <cell r="V181" t="str">
            <v>Simultáneo</v>
          </cell>
          <cell r="W181" t="str">
            <v>2 de 5</v>
          </cell>
        </row>
        <row r="182">
          <cell r="N182" t="str">
            <v>23.3</v>
          </cell>
          <cell r="O182">
            <v>23</v>
          </cell>
          <cell r="P182">
            <v>3</v>
          </cell>
          <cell r="Q182" t="str">
            <v>ARQ.ENERGIA.5</v>
          </cell>
          <cell r="R182" t="str">
            <v>Nivel</v>
          </cell>
          <cell r="S182" t="str">
            <v>Rango</v>
          </cell>
          <cell r="T182" t="str">
            <v>Prioridad</v>
          </cell>
          <cell r="U182" t="str">
            <v>Ponderación Of. Y Serv.</v>
          </cell>
          <cell r="V182" t="str">
            <v>Ponderación Educ. y Salud.</v>
          </cell>
          <cell r="W182" t="str">
            <v>Rango</v>
          </cell>
        </row>
        <row r="183">
          <cell r="N183" t="str">
            <v>23.4</v>
          </cell>
          <cell r="O183">
            <v>23</v>
          </cell>
          <cell r="P183">
            <v>4</v>
          </cell>
          <cell r="Q183" t="str">
            <v>ARQ.ENERGIA.5</v>
          </cell>
          <cell r="R183" t="str">
            <v>Muy bueno</v>
          </cell>
          <cell r="S183" t="str">
            <v>0-0,8</v>
          </cell>
          <cell r="T183">
            <v>1</v>
          </cell>
          <cell r="U183">
            <v>1.4999999999999999E-2</v>
          </cell>
          <cell r="V183">
            <v>1.4999999999999999E-2</v>
          </cell>
          <cell r="W183">
            <v>0</v>
          </cell>
          <cell r="X183">
            <v>0.8</v>
          </cell>
        </row>
        <row r="184">
          <cell r="N184" t="str">
            <v>23.5</v>
          </cell>
          <cell r="O184">
            <v>23</v>
          </cell>
          <cell r="P184">
            <v>5</v>
          </cell>
          <cell r="Q184" t="str">
            <v>ARQ.ENERGIA.5</v>
          </cell>
          <cell r="R184" t="str">
            <v>Bueno</v>
          </cell>
          <cell r="S184" t="str">
            <v>0-0,8</v>
          </cell>
          <cell r="T184">
            <v>0.66666666666666663</v>
          </cell>
          <cell r="U184">
            <v>9.9999999999999985E-3</v>
          </cell>
          <cell r="V184">
            <v>9.9999999999999985E-3</v>
          </cell>
          <cell r="W184">
            <v>0</v>
          </cell>
          <cell r="X184">
            <v>0.8</v>
          </cell>
        </row>
        <row r="185">
          <cell r="N185" t="str">
            <v>23.6</v>
          </cell>
          <cell r="O185">
            <v>23</v>
          </cell>
          <cell r="P185">
            <v>6</v>
          </cell>
          <cell r="Q185" t="str">
            <v>ARQ.ENERGIA.5</v>
          </cell>
          <cell r="R185" t="str">
            <v>Regular</v>
          </cell>
          <cell r="S185" t="str">
            <v>0,8-2,9</v>
          </cell>
          <cell r="T185">
            <v>0</v>
          </cell>
          <cell r="U185">
            <v>0</v>
          </cell>
          <cell r="V185">
            <v>0</v>
          </cell>
          <cell r="W185">
            <v>0.8</v>
          </cell>
          <cell r="X185">
            <v>2.9</v>
          </cell>
        </row>
        <row r="186">
          <cell r="N186" t="str">
            <v>23.7</v>
          </cell>
          <cell r="O186">
            <v>23</v>
          </cell>
          <cell r="P186">
            <v>7</v>
          </cell>
          <cell r="Q186" t="str">
            <v>ARQ.ENERGIA.5</v>
          </cell>
          <cell r="R186" t="str">
            <v>Minimo</v>
          </cell>
          <cell r="U186">
            <v>0</v>
          </cell>
          <cell r="V186">
            <v>0</v>
          </cell>
          <cell r="W186">
            <v>0</v>
          </cell>
          <cell r="X186">
            <v>0</v>
          </cell>
        </row>
        <row r="187">
          <cell r="N187" t="str">
            <v>23.8</v>
          </cell>
          <cell r="O187">
            <v>23</v>
          </cell>
          <cell r="P187">
            <v>8</v>
          </cell>
        </row>
        <row r="188">
          <cell r="N188" t="str">
            <v>24.1</v>
          </cell>
          <cell r="O188">
            <v>24</v>
          </cell>
          <cell r="P188">
            <v>1</v>
          </cell>
          <cell r="Q188" t="str">
            <v>ARQ.ENERGIA.5</v>
          </cell>
          <cell r="R188" t="str">
            <v>Demanda de energía</v>
          </cell>
          <cell r="T188" t="str">
            <v>Demanda de energía</v>
          </cell>
          <cell r="V188" t="str">
            <v>Opción</v>
          </cell>
          <cell r="W188" t="str">
            <v>1 de 2</v>
          </cell>
        </row>
        <row r="189">
          <cell r="N189" t="str">
            <v>24.2</v>
          </cell>
          <cell r="O189">
            <v>24</v>
          </cell>
          <cell r="P189">
            <v>2</v>
          </cell>
          <cell r="Q189" t="str">
            <v>ARQ.ENERGIA.5</v>
          </cell>
          <cell r="R189" t="str">
            <v>Mejora de U [W/m2K] en ventanas</v>
          </cell>
          <cell r="V189" t="str">
            <v>Simultáneo</v>
          </cell>
          <cell r="W189" t="str">
            <v>3 de 5</v>
          </cell>
        </row>
        <row r="190">
          <cell r="N190" t="str">
            <v>24.3</v>
          </cell>
          <cell r="O190">
            <v>24</v>
          </cell>
          <cell r="P190">
            <v>3</v>
          </cell>
          <cell r="Q190" t="str">
            <v>ARQ.ENERGIA.5</v>
          </cell>
          <cell r="R190" t="str">
            <v>Nivel</v>
          </cell>
          <cell r="S190" t="str">
            <v>Rango</v>
          </cell>
          <cell r="T190" t="str">
            <v>Prioridad</v>
          </cell>
          <cell r="U190" t="str">
            <v>Ponderación Of. Y Serv.</v>
          </cell>
          <cell r="V190" t="str">
            <v>Ponderación Educ. y Salud.</v>
          </cell>
          <cell r="W190" t="str">
            <v>Rango</v>
          </cell>
        </row>
        <row r="191">
          <cell r="N191" t="str">
            <v>24.4</v>
          </cell>
          <cell r="O191">
            <v>24</v>
          </cell>
          <cell r="P191">
            <v>4</v>
          </cell>
          <cell r="Q191" t="str">
            <v>ARQ.ENERGIA.5</v>
          </cell>
          <cell r="R191" t="str">
            <v>Muy bueno</v>
          </cell>
          <cell r="S191" t="str">
            <v>0-1,6</v>
          </cell>
          <cell r="T191">
            <v>1</v>
          </cell>
          <cell r="U191">
            <v>1.4999999999999999E-2</v>
          </cell>
          <cell r="V191">
            <v>1.4999999999999999E-2</v>
          </cell>
          <cell r="W191">
            <v>0</v>
          </cell>
          <cell r="X191">
            <v>1.6</v>
          </cell>
        </row>
        <row r="192">
          <cell r="N192" t="str">
            <v>24.5</v>
          </cell>
          <cell r="O192">
            <v>24</v>
          </cell>
          <cell r="P192">
            <v>5</v>
          </cell>
          <cell r="Q192" t="str">
            <v>ARQ.ENERGIA.5</v>
          </cell>
          <cell r="R192" t="str">
            <v>Bueno</v>
          </cell>
          <cell r="S192" t="str">
            <v>1,6-3</v>
          </cell>
          <cell r="T192">
            <v>0.66666666666666663</v>
          </cell>
          <cell r="U192">
            <v>9.9999999999999985E-3</v>
          </cell>
          <cell r="V192">
            <v>9.9999999999999985E-3</v>
          </cell>
          <cell r="W192">
            <v>1.6</v>
          </cell>
          <cell r="X192">
            <v>3</v>
          </cell>
        </row>
        <row r="193">
          <cell r="N193" t="str">
            <v>24.6</v>
          </cell>
          <cell r="O193">
            <v>24</v>
          </cell>
          <cell r="P193">
            <v>6</v>
          </cell>
          <cell r="Q193" t="str">
            <v>ARQ.ENERGIA.5</v>
          </cell>
          <cell r="R193" t="str">
            <v>Regular</v>
          </cell>
          <cell r="S193" t="str">
            <v>3-3,4</v>
          </cell>
          <cell r="T193">
            <v>0</v>
          </cell>
          <cell r="U193">
            <v>0</v>
          </cell>
          <cell r="V193">
            <v>0</v>
          </cell>
          <cell r="W193">
            <v>3</v>
          </cell>
          <cell r="X193">
            <v>3.4</v>
          </cell>
        </row>
        <row r="194">
          <cell r="N194" t="str">
            <v>24.7</v>
          </cell>
          <cell r="O194">
            <v>24</v>
          </cell>
          <cell r="P194">
            <v>7</v>
          </cell>
          <cell r="Q194" t="str">
            <v>ARQ.ENERGIA.5</v>
          </cell>
          <cell r="R194" t="str">
            <v>Minimo</v>
          </cell>
          <cell r="S194">
            <v>0</v>
          </cell>
          <cell r="U194">
            <v>0</v>
          </cell>
          <cell r="V194">
            <v>0</v>
          </cell>
          <cell r="W194">
            <v>0</v>
          </cell>
          <cell r="X194">
            <v>0</v>
          </cell>
        </row>
        <row r="195">
          <cell r="N195" t="str">
            <v>24.8</v>
          </cell>
          <cell r="O195">
            <v>24</v>
          </cell>
          <cell r="P195">
            <v>8</v>
          </cell>
        </row>
        <row r="196">
          <cell r="N196" t="str">
            <v>25.1</v>
          </cell>
          <cell r="O196">
            <v>25</v>
          </cell>
          <cell r="P196">
            <v>1</v>
          </cell>
          <cell r="Q196" t="str">
            <v>ARQ.ENERGIA.5</v>
          </cell>
          <cell r="R196" t="str">
            <v>Demanda de energía</v>
          </cell>
          <cell r="T196" t="str">
            <v>Demanda de energía</v>
          </cell>
          <cell r="V196" t="str">
            <v>Opción</v>
          </cell>
          <cell r="W196" t="str">
            <v>1 de 2</v>
          </cell>
        </row>
        <row r="197">
          <cell r="N197" t="str">
            <v>25.2</v>
          </cell>
          <cell r="O197">
            <v>25</v>
          </cell>
          <cell r="P197">
            <v>2</v>
          </cell>
          <cell r="Q197" t="str">
            <v>ARQ.ENERGIA.5</v>
          </cell>
          <cell r="R197" t="str">
            <v>Mejora FSM - N y NE/NO</v>
          </cell>
          <cell r="V197" t="str">
            <v>Simultáneo</v>
          </cell>
          <cell r="W197" t="str">
            <v>4 de 5</v>
          </cell>
        </row>
        <row r="198">
          <cell r="N198" t="str">
            <v>25.3</v>
          </cell>
          <cell r="O198">
            <v>25</v>
          </cell>
          <cell r="P198">
            <v>3</v>
          </cell>
          <cell r="Q198" t="str">
            <v>ARQ.ENERGIA.5</v>
          </cell>
          <cell r="R198" t="str">
            <v>Nivel</v>
          </cell>
          <cell r="S198" t="str">
            <v>Rango</v>
          </cell>
          <cell r="T198" t="str">
            <v>Prioridad</v>
          </cell>
          <cell r="U198" t="str">
            <v>Ponderación Of. Y Serv.</v>
          </cell>
          <cell r="V198" t="str">
            <v>Ponderación Educ. y Salud.</v>
          </cell>
        </row>
        <row r="199">
          <cell r="N199" t="str">
            <v>25.4</v>
          </cell>
          <cell r="O199">
            <v>25</v>
          </cell>
          <cell r="P199">
            <v>4</v>
          </cell>
          <cell r="Q199" t="str">
            <v>ARQ.ENERGIA.5</v>
          </cell>
          <cell r="R199" t="str">
            <v>Muy bueno</v>
          </cell>
          <cell r="S199" t="str">
            <v>0-0,5</v>
          </cell>
          <cell r="T199">
            <v>1</v>
          </cell>
          <cell r="U199">
            <v>1.4999999999999999E-2</v>
          </cell>
          <cell r="V199">
            <v>1.4999999999999999E-2</v>
          </cell>
          <cell r="W199">
            <v>0</v>
          </cell>
          <cell r="X199">
            <v>0.5</v>
          </cell>
        </row>
        <row r="200">
          <cell r="N200" t="str">
            <v>25.5</v>
          </cell>
          <cell r="O200">
            <v>25</v>
          </cell>
          <cell r="P200">
            <v>5</v>
          </cell>
          <cell r="Q200" t="str">
            <v>ARQ.ENERGIA.5</v>
          </cell>
          <cell r="R200" t="str">
            <v>Bueno</v>
          </cell>
          <cell r="S200" t="str">
            <v>0,5-0,6</v>
          </cell>
          <cell r="T200">
            <v>0.66666666666666663</v>
          </cell>
          <cell r="U200">
            <v>9.9999999999999985E-3</v>
          </cell>
          <cell r="V200">
            <v>9.9999999999999985E-3</v>
          </cell>
          <cell r="W200">
            <v>0.5</v>
          </cell>
          <cell r="X200">
            <v>0.6</v>
          </cell>
        </row>
        <row r="201">
          <cell r="N201" t="str">
            <v>25.6</v>
          </cell>
          <cell r="O201">
            <v>25</v>
          </cell>
          <cell r="P201">
            <v>6</v>
          </cell>
          <cell r="Q201" t="str">
            <v>ARQ.ENERGIA.5</v>
          </cell>
          <cell r="R201" t="str">
            <v>Regular</v>
          </cell>
          <cell r="S201" t="str">
            <v>0,6-0,75</v>
          </cell>
          <cell r="T201">
            <v>0</v>
          </cell>
          <cell r="U201">
            <v>0</v>
          </cell>
          <cell r="V201">
            <v>0</v>
          </cell>
          <cell r="W201">
            <v>0.6</v>
          </cell>
          <cell r="X201">
            <v>0.75</v>
          </cell>
        </row>
        <row r="202">
          <cell r="N202" t="str">
            <v>25.7</v>
          </cell>
          <cell r="O202">
            <v>25</v>
          </cell>
          <cell r="P202">
            <v>7</v>
          </cell>
          <cell r="Q202" t="str">
            <v>ARQ.ENERGIA.5</v>
          </cell>
          <cell r="R202" t="str">
            <v>Minimo</v>
          </cell>
          <cell r="S202">
            <v>0</v>
          </cell>
          <cell r="U202">
            <v>0</v>
          </cell>
          <cell r="V202">
            <v>0</v>
          </cell>
          <cell r="W202">
            <v>0</v>
          </cell>
          <cell r="X202">
            <v>0</v>
          </cell>
        </row>
        <row r="203">
          <cell r="N203" t="str">
            <v>25.8</v>
          </cell>
          <cell r="O203">
            <v>25</v>
          </cell>
          <cell r="P203">
            <v>8</v>
          </cell>
        </row>
        <row r="204">
          <cell r="N204" t="str">
            <v>26.1</v>
          </cell>
          <cell r="O204">
            <v>26</v>
          </cell>
          <cell r="P204">
            <v>1</v>
          </cell>
          <cell r="Q204" t="str">
            <v>ARQ.ENERGIA.5</v>
          </cell>
          <cell r="R204" t="str">
            <v>Demanda de energía</v>
          </cell>
          <cell r="T204" t="str">
            <v>Demanda de energía</v>
          </cell>
          <cell r="V204" t="str">
            <v>Opción</v>
          </cell>
          <cell r="W204" t="str">
            <v>1 de 2</v>
          </cell>
        </row>
        <row r="205">
          <cell r="N205" t="str">
            <v>26.2</v>
          </cell>
          <cell r="O205">
            <v>26</v>
          </cell>
          <cell r="P205">
            <v>2</v>
          </cell>
          <cell r="Q205" t="str">
            <v>ARQ.ENERGIA.5</v>
          </cell>
          <cell r="R205" t="str">
            <v>Mejora FSM - E/O</v>
          </cell>
          <cell r="V205" t="str">
            <v>Simultáneo</v>
          </cell>
          <cell r="W205" t="str">
            <v>5 de 5</v>
          </cell>
        </row>
        <row r="206">
          <cell r="N206" t="str">
            <v>26.3</v>
          </cell>
          <cell r="O206">
            <v>26</v>
          </cell>
          <cell r="P206">
            <v>3</v>
          </cell>
          <cell r="Q206" t="str">
            <v>ARQ.ENERGIA.5</v>
          </cell>
          <cell r="R206" t="str">
            <v>Nivel</v>
          </cell>
          <cell r="S206" t="str">
            <v>Rango</v>
          </cell>
          <cell r="T206" t="str">
            <v>Prioridad</v>
          </cell>
          <cell r="U206" t="str">
            <v>Ponderación Of. Y Serv.</v>
          </cell>
          <cell r="V206" t="str">
            <v>Ponderación Educ. y Salud.</v>
          </cell>
          <cell r="W206" t="str">
            <v>Rango</v>
          </cell>
        </row>
        <row r="207">
          <cell r="N207" t="str">
            <v>26.4</v>
          </cell>
          <cell r="O207">
            <v>26</v>
          </cell>
          <cell r="P207">
            <v>4</v>
          </cell>
          <cell r="Q207" t="str">
            <v>ARQ.ENERGIA.5</v>
          </cell>
          <cell r="R207" t="str">
            <v>Muy bueno</v>
          </cell>
          <cell r="S207" t="str">
            <v>0-0,4</v>
          </cell>
          <cell r="T207">
            <v>1</v>
          </cell>
          <cell r="U207">
            <v>1.4999999999999999E-2</v>
          </cell>
          <cell r="V207">
            <v>1.4999999999999999E-2</v>
          </cell>
          <cell r="W207">
            <v>0</v>
          </cell>
          <cell r="X207">
            <v>0.4</v>
          </cell>
        </row>
        <row r="208">
          <cell r="N208" t="str">
            <v>26.5</v>
          </cell>
          <cell r="O208">
            <v>26</v>
          </cell>
          <cell r="P208">
            <v>5</v>
          </cell>
          <cell r="Q208" t="str">
            <v>ARQ.ENERGIA.5</v>
          </cell>
          <cell r="R208" t="str">
            <v>Bueno</v>
          </cell>
          <cell r="S208" t="str">
            <v>0,4-0,5</v>
          </cell>
          <cell r="T208">
            <v>0.66666666666666663</v>
          </cell>
          <cell r="U208">
            <v>9.9999999999999985E-3</v>
          </cell>
          <cell r="V208">
            <v>9.9999999999999985E-3</v>
          </cell>
          <cell r="W208">
            <v>0.4</v>
          </cell>
          <cell r="X208">
            <v>0.5</v>
          </cell>
        </row>
        <row r="209">
          <cell r="N209" t="str">
            <v>26.6</v>
          </cell>
          <cell r="O209">
            <v>26</v>
          </cell>
          <cell r="P209">
            <v>6</v>
          </cell>
          <cell r="Q209" t="str">
            <v>ARQ.ENERGIA.5</v>
          </cell>
          <cell r="R209" t="str">
            <v>Regular</v>
          </cell>
          <cell r="S209" t="str">
            <v>0,5-0,6</v>
          </cell>
          <cell r="T209">
            <v>0</v>
          </cell>
          <cell r="U209">
            <v>0</v>
          </cell>
          <cell r="V209">
            <v>0</v>
          </cell>
          <cell r="W209">
            <v>0.5</v>
          </cell>
          <cell r="X209">
            <v>0.6</v>
          </cell>
        </row>
        <row r="210">
          <cell r="N210" t="str">
            <v>26.7</v>
          </cell>
          <cell r="O210">
            <v>26</v>
          </cell>
          <cell r="P210">
            <v>7</v>
          </cell>
          <cell r="Q210" t="str">
            <v>ARQ.ENERGIA.5</v>
          </cell>
          <cell r="R210" t="str">
            <v>Minimo</v>
          </cell>
          <cell r="S210">
            <v>0</v>
          </cell>
          <cell r="U210">
            <v>0</v>
          </cell>
          <cell r="V210">
            <v>0</v>
          </cell>
          <cell r="W210">
            <v>0</v>
          </cell>
          <cell r="X210">
            <v>0</v>
          </cell>
        </row>
        <row r="211">
          <cell r="N211" t="str">
            <v>26.8</v>
          </cell>
          <cell r="O211">
            <v>26</v>
          </cell>
          <cell r="P211">
            <v>8</v>
          </cell>
        </row>
        <row r="212">
          <cell r="N212" t="str">
            <v>27.1</v>
          </cell>
          <cell r="O212">
            <v>27</v>
          </cell>
          <cell r="P212">
            <v>1</v>
          </cell>
          <cell r="Q212" t="str">
            <v>ARQ.ENERGIA.5</v>
          </cell>
          <cell r="R212" t="str">
            <v>Demanda de energía</v>
          </cell>
          <cell r="T212" t="str">
            <v>Demanda de energía</v>
          </cell>
          <cell r="V212" t="str">
            <v>Opción</v>
          </cell>
          <cell r="W212" t="str">
            <v>2 de 2</v>
          </cell>
        </row>
        <row r="213">
          <cell r="N213" t="str">
            <v>27.2</v>
          </cell>
          <cell r="O213">
            <v>27</v>
          </cell>
          <cell r="P213">
            <v>2</v>
          </cell>
          <cell r="Q213" t="str">
            <v>ARQ.ENERGIA.5</v>
          </cell>
          <cell r="R213" t="str">
            <v>Disminución demanda de energía [%]</v>
          </cell>
          <cell r="V213" t="str">
            <v>Simultáneo</v>
          </cell>
          <cell r="W213" t="str">
            <v>1 de 1</v>
          </cell>
        </row>
        <row r="214">
          <cell r="N214" t="str">
            <v>27.3</v>
          </cell>
          <cell r="O214">
            <v>27</v>
          </cell>
          <cell r="P214">
            <v>3</v>
          </cell>
          <cell r="Q214" t="str">
            <v>ARQ.ENERGIA.5</v>
          </cell>
          <cell r="R214" t="str">
            <v>Nivel</v>
          </cell>
          <cell r="S214" t="str">
            <v>Rango</v>
          </cell>
          <cell r="T214" t="str">
            <v>Prioridad</v>
          </cell>
          <cell r="U214" t="str">
            <v>Ponderación Of. Y Serv.</v>
          </cell>
          <cell r="V214" t="str">
            <v>Ponderación Educ. y Salud.</v>
          </cell>
          <cell r="W214" t="str">
            <v>Rango</v>
          </cell>
        </row>
        <row r="215">
          <cell r="N215" t="str">
            <v>27.4</v>
          </cell>
          <cell r="O215">
            <v>27</v>
          </cell>
          <cell r="P215">
            <v>4</v>
          </cell>
          <cell r="Q215" t="str">
            <v>ARQ.ENERGIA.5</v>
          </cell>
          <cell r="R215" t="str">
            <v>Muy bueno</v>
          </cell>
          <cell r="S215" t="str">
            <v>35%-100%</v>
          </cell>
          <cell r="T215">
            <v>1</v>
          </cell>
          <cell r="U215">
            <v>0.18</v>
          </cell>
          <cell r="V215">
            <v>0.18</v>
          </cell>
          <cell r="W215">
            <v>0.35</v>
          </cell>
          <cell r="X215">
            <v>1</v>
          </cell>
        </row>
        <row r="216">
          <cell r="N216" t="str">
            <v>27.5</v>
          </cell>
          <cell r="O216">
            <v>27</v>
          </cell>
          <cell r="P216">
            <v>5</v>
          </cell>
          <cell r="Q216" t="str">
            <v>ARQ.ENERGIA.5</v>
          </cell>
          <cell r="R216" t="str">
            <v>Bueno</v>
          </cell>
          <cell r="S216" t="str">
            <v>30%-35%</v>
          </cell>
          <cell r="T216">
            <v>0.7</v>
          </cell>
          <cell r="U216">
            <v>0.126</v>
          </cell>
          <cell r="V216">
            <v>0.126</v>
          </cell>
          <cell r="W216">
            <v>0.3</v>
          </cell>
          <cell r="X216">
            <v>0.35</v>
          </cell>
        </row>
        <row r="217">
          <cell r="N217" t="str">
            <v>27.6</v>
          </cell>
          <cell r="O217">
            <v>27</v>
          </cell>
          <cell r="P217">
            <v>6</v>
          </cell>
          <cell r="Q217" t="str">
            <v>ARQ.ENERGIA.5</v>
          </cell>
          <cell r="R217" t="str">
            <v>Regular</v>
          </cell>
          <cell r="S217" t="str">
            <v>20%-30%</v>
          </cell>
          <cell r="T217">
            <v>0.5</v>
          </cell>
          <cell r="U217">
            <v>0.09</v>
          </cell>
          <cell r="V217">
            <v>0.09</v>
          </cell>
          <cell r="W217">
            <v>0.2</v>
          </cell>
          <cell r="X217">
            <v>0.3</v>
          </cell>
        </row>
        <row r="218">
          <cell r="N218" t="str">
            <v>27.7</v>
          </cell>
          <cell r="O218">
            <v>27</v>
          </cell>
          <cell r="P218">
            <v>7</v>
          </cell>
          <cell r="Q218" t="str">
            <v>ARQ.ENERGIA.5</v>
          </cell>
          <cell r="R218" t="str">
            <v>Minimo</v>
          </cell>
          <cell r="S218" t="str">
            <v>15%-20%</v>
          </cell>
          <cell r="T218">
            <v>0.25</v>
          </cell>
          <cell r="U218">
            <v>4.4999999999999998E-2</v>
          </cell>
          <cell r="V218">
            <v>4.4999999999999998E-2</v>
          </cell>
          <cell r="W218">
            <v>0.15</v>
          </cell>
          <cell r="X218">
            <v>0.2</v>
          </cell>
        </row>
        <row r="219">
          <cell r="N219" t="str">
            <v>27.8</v>
          </cell>
          <cell r="O219">
            <v>27</v>
          </cell>
          <cell r="P219">
            <v>8</v>
          </cell>
        </row>
        <row r="220">
          <cell r="N220" t="str">
            <v>28.1</v>
          </cell>
          <cell r="O220">
            <v>28</v>
          </cell>
          <cell r="P220">
            <v>1</v>
          </cell>
          <cell r="Q220" t="str">
            <v>5R</v>
          </cell>
          <cell r="R220" t="str">
            <v>Demanda de energía</v>
          </cell>
          <cell r="T220" t="str">
            <v>Transmitancia térmica de la envolvente y Factor Solar Modificado</v>
          </cell>
          <cell r="V220" t="str">
            <v>Opción</v>
          </cell>
          <cell r="W220" t="str">
            <v>1 de 1</v>
          </cell>
        </row>
        <row r="221">
          <cell r="N221" t="str">
            <v>28.2</v>
          </cell>
          <cell r="O221">
            <v>28</v>
          </cell>
          <cell r="P221">
            <v>2</v>
          </cell>
          <cell r="Q221" t="str">
            <v>5R</v>
          </cell>
          <cell r="R221" t="str">
            <v>Transmitancia Térmica Cubierta y Piso Ventilado [W/m2K]</v>
          </cell>
          <cell r="V221" t="str">
            <v>Simultáneo</v>
          </cell>
          <cell r="W221" t="str">
            <v>1 de 5</v>
          </cell>
        </row>
        <row r="222">
          <cell r="N222" t="str">
            <v>28.3</v>
          </cell>
          <cell r="O222">
            <v>28</v>
          </cell>
          <cell r="P222">
            <v>3</v>
          </cell>
          <cell r="Q222" t="str">
            <v>5R</v>
          </cell>
          <cell r="R222" t="str">
            <v>Nivel</v>
          </cell>
          <cell r="S222" t="str">
            <v>Rango</v>
          </cell>
          <cell r="T222" t="str">
            <v>Prioridad</v>
          </cell>
          <cell r="U222" t="str">
            <v>Ponderación Of. Y Serv.</v>
          </cell>
          <cell r="V222" t="str">
            <v>Ponderación Educ. y Salud.</v>
          </cell>
          <cell r="W222" t="str">
            <v>Rango</v>
          </cell>
        </row>
        <row r="223">
          <cell r="N223" t="str">
            <v>28.4</v>
          </cell>
          <cell r="O223">
            <v>28</v>
          </cell>
          <cell r="P223">
            <v>4</v>
          </cell>
          <cell r="Q223" t="str">
            <v>5R</v>
          </cell>
          <cell r="R223" t="str">
            <v>Muy bueno</v>
          </cell>
          <cell r="S223" t="str">
            <v>0-0,8</v>
          </cell>
          <cell r="T223">
            <v>1</v>
          </cell>
          <cell r="U223">
            <v>0</v>
          </cell>
          <cell r="V223">
            <v>0</v>
          </cell>
          <cell r="W223">
            <v>0</v>
          </cell>
          <cell r="X223">
            <v>0.8</v>
          </cell>
        </row>
        <row r="224">
          <cell r="N224" t="str">
            <v>28.5</v>
          </cell>
          <cell r="O224">
            <v>28</v>
          </cell>
          <cell r="P224">
            <v>5</v>
          </cell>
          <cell r="Q224" t="str">
            <v>5R</v>
          </cell>
          <cell r="R224" t="str">
            <v>Bueno</v>
          </cell>
          <cell r="S224" t="str">
            <v>0-0,8</v>
          </cell>
          <cell r="T224">
            <v>1</v>
          </cell>
          <cell r="U224">
            <v>0</v>
          </cell>
          <cell r="V224">
            <v>0</v>
          </cell>
          <cell r="W224">
            <v>0</v>
          </cell>
          <cell r="X224">
            <v>0.8</v>
          </cell>
        </row>
        <row r="225">
          <cell r="N225" t="str">
            <v>28.6</v>
          </cell>
          <cell r="O225">
            <v>28</v>
          </cell>
          <cell r="P225">
            <v>6</v>
          </cell>
          <cell r="Q225" t="str">
            <v>5R</v>
          </cell>
          <cell r="R225" t="str">
            <v>Regular</v>
          </cell>
          <cell r="S225" t="str">
            <v>0-0,8</v>
          </cell>
          <cell r="T225">
            <v>1</v>
          </cell>
          <cell r="U225">
            <v>0</v>
          </cell>
          <cell r="V225">
            <v>0</v>
          </cell>
          <cell r="W225">
            <v>0</v>
          </cell>
          <cell r="X225">
            <v>0.8</v>
          </cell>
        </row>
        <row r="226">
          <cell r="N226" t="str">
            <v>28.7</v>
          </cell>
          <cell r="O226">
            <v>28</v>
          </cell>
          <cell r="P226">
            <v>7</v>
          </cell>
          <cell r="Q226" t="str">
            <v>5R</v>
          </cell>
          <cell r="R226" t="str">
            <v>Minimo</v>
          </cell>
          <cell r="S226" t="str">
            <v>0-0,8</v>
          </cell>
          <cell r="T226">
            <v>1</v>
          </cell>
          <cell r="U226">
            <v>0</v>
          </cell>
          <cell r="V226">
            <v>0</v>
          </cell>
          <cell r="W226">
            <v>0</v>
          </cell>
          <cell r="X226">
            <v>0.8</v>
          </cell>
        </row>
        <row r="227">
          <cell r="N227" t="str">
            <v>28.8</v>
          </cell>
          <cell r="O227">
            <v>28</v>
          </cell>
          <cell r="P227">
            <v>8</v>
          </cell>
        </row>
        <row r="228">
          <cell r="N228" t="str">
            <v>29.1</v>
          </cell>
          <cell r="O228">
            <v>29</v>
          </cell>
          <cell r="P228">
            <v>1</v>
          </cell>
          <cell r="Q228" t="str">
            <v>5R</v>
          </cell>
          <cell r="R228" t="str">
            <v>Demanda de energía</v>
          </cell>
          <cell r="T228" t="str">
            <v>Transmitancia térmica de la envolvente y Factor Solar Modificado</v>
          </cell>
          <cell r="V228" t="str">
            <v>Opción</v>
          </cell>
          <cell r="W228" t="str">
            <v>1 de 1</v>
          </cell>
        </row>
        <row r="229">
          <cell r="N229" t="str">
            <v>29.2</v>
          </cell>
          <cell r="O229">
            <v>29</v>
          </cell>
          <cell r="P229">
            <v>2</v>
          </cell>
          <cell r="Q229" t="str">
            <v>5R</v>
          </cell>
          <cell r="R229" t="str">
            <v>Transmitancia Térmica Muro [W/m2K]</v>
          </cell>
          <cell r="V229" t="str">
            <v>Simultáneo</v>
          </cell>
          <cell r="W229" t="str">
            <v>2 de 5</v>
          </cell>
        </row>
        <row r="230">
          <cell r="N230" t="str">
            <v>29.3</v>
          </cell>
          <cell r="O230">
            <v>29</v>
          </cell>
          <cell r="P230">
            <v>3</v>
          </cell>
          <cell r="Q230" t="str">
            <v>5R</v>
          </cell>
          <cell r="R230" t="str">
            <v>Nivel</v>
          </cell>
          <cell r="S230" t="str">
            <v>Rango</v>
          </cell>
          <cell r="T230" t="str">
            <v>Prioridad</v>
          </cell>
          <cell r="U230" t="str">
            <v>Ponderación Of. Y Serv.</v>
          </cell>
          <cell r="V230" t="str">
            <v>Ponderación Educ. y Salud.</v>
          </cell>
          <cell r="W230" t="str">
            <v>Rango</v>
          </cell>
        </row>
        <row r="231">
          <cell r="N231" t="str">
            <v>29.4</v>
          </cell>
          <cell r="O231">
            <v>29</v>
          </cell>
          <cell r="P231">
            <v>4</v>
          </cell>
          <cell r="Q231" t="str">
            <v>5R</v>
          </cell>
          <cell r="R231" t="str">
            <v>Muy bueno</v>
          </cell>
          <cell r="S231" t="str">
            <v>0-2,9</v>
          </cell>
          <cell r="T231">
            <v>1</v>
          </cell>
          <cell r="U231">
            <v>0</v>
          </cell>
          <cell r="V231">
            <v>0</v>
          </cell>
          <cell r="W231">
            <v>0</v>
          </cell>
          <cell r="X231">
            <v>2.9</v>
          </cell>
        </row>
        <row r="232">
          <cell r="N232" t="str">
            <v>29.5</v>
          </cell>
          <cell r="O232">
            <v>29</v>
          </cell>
          <cell r="P232">
            <v>5</v>
          </cell>
          <cell r="Q232" t="str">
            <v>5R</v>
          </cell>
          <cell r="R232" t="str">
            <v>Bueno</v>
          </cell>
          <cell r="S232" t="str">
            <v>0-2,9</v>
          </cell>
          <cell r="T232">
            <v>1</v>
          </cell>
          <cell r="U232">
            <v>0</v>
          </cell>
          <cell r="V232">
            <v>0</v>
          </cell>
          <cell r="W232">
            <v>0</v>
          </cell>
          <cell r="X232">
            <v>2.9</v>
          </cell>
        </row>
        <row r="233">
          <cell r="N233" t="str">
            <v>29.6</v>
          </cell>
          <cell r="O233">
            <v>29</v>
          </cell>
          <cell r="P233">
            <v>6</v>
          </cell>
          <cell r="Q233" t="str">
            <v>5R</v>
          </cell>
          <cell r="R233" t="str">
            <v>Regular</v>
          </cell>
          <cell r="S233" t="str">
            <v>0-2,9</v>
          </cell>
          <cell r="T233">
            <v>1</v>
          </cell>
          <cell r="U233">
            <v>0</v>
          </cell>
          <cell r="V233">
            <v>0</v>
          </cell>
          <cell r="W233">
            <v>0</v>
          </cell>
          <cell r="X233">
            <v>2.9</v>
          </cell>
        </row>
        <row r="234">
          <cell r="N234" t="str">
            <v>29.7</v>
          </cell>
          <cell r="O234">
            <v>29</v>
          </cell>
          <cell r="P234">
            <v>7</v>
          </cell>
          <cell r="Q234" t="str">
            <v>5R</v>
          </cell>
          <cell r="R234" t="str">
            <v>Minimo</v>
          </cell>
          <cell r="S234" t="str">
            <v>0-2,9</v>
          </cell>
          <cell r="T234">
            <v>1</v>
          </cell>
          <cell r="U234">
            <v>0</v>
          </cell>
          <cell r="V234">
            <v>0</v>
          </cell>
          <cell r="W234">
            <v>0</v>
          </cell>
          <cell r="X234">
            <v>2.9</v>
          </cell>
        </row>
        <row r="235">
          <cell r="N235" t="str">
            <v>29.8</v>
          </cell>
          <cell r="O235">
            <v>29</v>
          </cell>
          <cell r="P235">
            <v>8</v>
          </cell>
        </row>
        <row r="236">
          <cell r="N236" t="str">
            <v>30.1</v>
          </cell>
          <cell r="O236">
            <v>30</v>
          </cell>
          <cell r="P236">
            <v>1</v>
          </cell>
          <cell r="Q236" t="str">
            <v>5R</v>
          </cell>
          <cell r="R236" t="str">
            <v>Demanda de energía</v>
          </cell>
          <cell r="T236" t="str">
            <v>Transmitancia térmica de la envolvente y Factor Solar Modificado</v>
          </cell>
          <cell r="V236" t="str">
            <v>Opción</v>
          </cell>
          <cell r="W236" t="str">
            <v>1 de 1</v>
          </cell>
        </row>
        <row r="237">
          <cell r="N237" t="str">
            <v>30.2</v>
          </cell>
          <cell r="O237">
            <v>30</v>
          </cell>
          <cell r="P237">
            <v>2</v>
          </cell>
          <cell r="Q237" t="str">
            <v>5R</v>
          </cell>
          <cell r="R237" t="str">
            <v>Transmitancia Térmica Ventana [W/m2K]</v>
          </cell>
          <cell r="V237" t="str">
            <v>Simultáneo</v>
          </cell>
          <cell r="W237" t="str">
            <v>3 de 5</v>
          </cell>
        </row>
        <row r="238">
          <cell r="N238" t="str">
            <v>30.3</v>
          </cell>
          <cell r="O238">
            <v>30</v>
          </cell>
          <cell r="P238">
            <v>3</v>
          </cell>
          <cell r="Q238" t="str">
            <v>5R</v>
          </cell>
          <cell r="R238" t="str">
            <v>Nivel</v>
          </cell>
          <cell r="S238" t="str">
            <v>Rango</v>
          </cell>
          <cell r="T238" t="str">
            <v>Prioridad</v>
          </cell>
          <cell r="U238" t="str">
            <v>Ponderación Of. Y Serv.</v>
          </cell>
          <cell r="V238" t="str">
            <v>Ponderación Educ. y Salud.</v>
          </cell>
          <cell r="W238" t="str">
            <v>Rango</v>
          </cell>
        </row>
        <row r="239">
          <cell r="N239" t="str">
            <v>30.4</v>
          </cell>
          <cell r="O239">
            <v>30</v>
          </cell>
          <cell r="P239">
            <v>4</v>
          </cell>
          <cell r="Q239" t="str">
            <v>5R</v>
          </cell>
          <cell r="R239" t="str">
            <v>Muy bueno</v>
          </cell>
          <cell r="S239" t="str">
            <v>0-3,4</v>
          </cell>
          <cell r="T239">
            <v>1</v>
          </cell>
          <cell r="U239">
            <v>0</v>
          </cell>
          <cell r="V239">
            <v>0</v>
          </cell>
          <cell r="W239">
            <v>0</v>
          </cell>
          <cell r="X239">
            <v>3.4</v>
          </cell>
        </row>
        <row r="240">
          <cell r="N240" t="str">
            <v>30.5</v>
          </cell>
          <cell r="O240">
            <v>30</v>
          </cell>
          <cell r="P240">
            <v>5</v>
          </cell>
          <cell r="Q240" t="str">
            <v>5R</v>
          </cell>
          <cell r="R240" t="str">
            <v>Bueno</v>
          </cell>
          <cell r="S240" t="str">
            <v>0-3,4</v>
          </cell>
          <cell r="T240">
            <v>1</v>
          </cell>
          <cell r="U240">
            <v>0</v>
          </cell>
          <cell r="V240">
            <v>0</v>
          </cell>
          <cell r="W240">
            <v>0</v>
          </cell>
          <cell r="X240">
            <v>3.4</v>
          </cell>
        </row>
        <row r="241">
          <cell r="N241" t="str">
            <v>30.6</v>
          </cell>
          <cell r="O241">
            <v>30</v>
          </cell>
          <cell r="P241">
            <v>6</v>
          </cell>
          <cell r="Q241" t="str">
            <v>5R</v>
          </cell>
          <cell r="R241" t="str">
            <v>Regular</v>
          </cell>
          <cell r="S241" t="str">
            <v>0-3,4</v>
          </cell>
          <cell r="T241">
            <v>1</v>
          </cell>
          <cell r="U241">
            <v>0</v>
          </cell>
          <cell r="V241">
            <v>0</v>
          </cell>
          <cell r="W241">
            <v>0</v>
          </cell>
          <cell r="X241">
            <v>3.4</v>
          </cell>
        </row>
        <row r="242">
          <cell r="N242" t="str">
            <v>30.7</v>
          </cell>
          <cell r="O242">
            <v>30</v>
          </cell>
          <cell r="P242">
            <v>7</v>
          </cell>
          <cell r="Q242" t="str">
            <v>5R</v>
          </cell>
          <cell r="R242" t="str">
            <v>Minimo</v>
          </cell>
          <cell r="S242" t="str">
            <v>0-3,4</v>
          </cell>
          <cell r="T242">
            <v>1</v>
          </cell>
          <cell r="U242">
            <v>0</v>
          </cell>
          <cell r="V242">
            <v>0</v>
          </cell>
          <cell r="W242">
            <v>0</v>
          </cell>
          <cell r="X242">
            <v>3.4</v>
          </cell>
        </row>
        <row r="243">
          <cell r="N243" t="str">
            <v>30.8</v>
          </cell>
          <cell r="O243">
            <v>30</v>
          </cell>
          <cell r="P243">
            <v>8</v>
          </cell>
        </row>
        <row r="244">
          <cell r="N244" t="str">
            <v>31.1</v>
          </cell>
          <cell r="O244">
            <v>31</v>
          </cell>
          <cell r="P244">
            <v>1</v>
          </cell>
          <cell r="Q244" t="str">
            <v>5R</v>
          </cell>
          <cell r="R244" t="str">
            <v>Demanda de energía</v>
          </cell>
          <cell r="T244" t="str">
            <v>Transmitancia térmica de la envolvente y Factor Solar Modificado</v>
          </cell>
          <cell r="V244" t="str">
            <v>Opción</v>
          </cell>
          <cell r="W244" t="str">
            <v>1 de 1</v>
          </cell>
        </row>
        <row r="245">
          <cell r="N245" t="str">
            <v>31.2</v>
          </cell>
          <cell r="O245">
            <v>31</v>
          </cell>
          <cell r="P245">
            <v>2</v>
          </cell>
          <cell r="Q245" t="str">
            <v>5R</v>
          </cell>
          <cell r="R245" t="str">
            <v>FSM - N y NE/NO</v>
          </cell>
          <cell r="V245" t="str">
            <v>Simultáneo</v>
          </cell>
          <cell r="W245" t="str">
            <v>4 de 5</v>
          </cell>
        </row>
        <row r="246">
          <cell r="N246" t="str">
            <v>31.3</v>
          </cell>
          <cell r="O246">
            <v>31</v>
          </cell>
          <cell r="P246">
            <v>3</v>
          </cell>
          <cell r="Q246" t="str">
            <v>5R</v>
          </cell>
          <cell r="R246" t="str">
            <v>Nivel</v>
          </cell>
          <cell r="S246" t="str">
            <v>Rango</v>
          </cell>
          <cell r="T246" t="str">
            <v>Prioridad</v>
          </cell>
          <cell r="U246" t="str">
            <v>Ponderación Of. Y Serv.</v>
          </cell>
          <cell r="V246" t="str">
            <v>Ponderación Educ. y Salud.</v>
          </cell>
          <cell r="W246" t="str">
            <v>Rango</v>
          </cell>
        </row>
        <row r="247">
          <cell r="N247" t="str">
            <v>31.4</v>
          </cell>
          <cell r="O247">
            <v>31</v>
          </cell>
          <cell r="P247">
            <v>4</v>
          </cell>
          <cell r="Q247" t="str">
            <v>5R</v>
          </cell>
          <cell r="R247" t="str">
            <v>Muy bueno</v>
          </cell>
          <cell r="S247" t="str">
            <v>0-0,75</v>
          </cell>
          <cell r="T247">
            <v>1</v>
          </cell>
          <cell r="U247">
            <v>0</v>
          </cell>
          <cell r="V247">
            <v>0</v>
          </cell>
          <cell r="W247">
            <v>0</v>
          </cell>
          <cell r="X247">
            <v>0.75</v>
          </cell>
        </row>
        <row r="248">
          <cell r="N248" t="str">
            <v>31.5</v>
          </cell>
          <cell r="O248">
            <v>31</v>
          </cell>
          <cell r="P248">
            <v>5</v>
          </cell>
          <cell r="Q248" t="str">
            <v>5R</v>
          </cell>
          <cell r="R248" t="str">
            <v>Bueno</v>
          </cell>
          <cell r="S248" t="str">
            <v>0-0,75</v>
          </cell>
          <cell r="T248">
            <v>1</v>
          </cell>
          <cell r="U248">
            <v>0</v>
          </cell>
          <cell r="V248">
            <v>0</v>
          </cell>
          <cell r="W248">
            <v>0</v>
          </cell>
          <cell r="X248">
            <v>0.75</v>
          </cell>
        </row>
        <row r="249">
          <cell r="N249" t="str">
            <v>31.6</v>
          </cell>
          <cell r="O249">
            <v>31</v>
          </cell>
          <cell r="P249">
            <v>6</v>
          </cell>
          <cell r="Q249" t="str">
            <v>5R</v>
          </cell>
          <cell r="R249" t="str">
            <v>Regular</v>
          </cell>
          <cell r="S249" t="str">
            <v>0-0,75</v>
          </cell>
          <cell r="T249">
            <v>1</v>
          </cell>
          <cell r="U249">
            <v>0</v>
          </cell>
          <cell r="V249">
            <v>0</v>
          </cell>
          <cell r="W249">
            <v>0</v>
          </cell>
          <cell r="X249">
            <v>0.75</v>
          </cell>
        </row>
        <row r="250">
          <cell r="N250" t="str">
            <v>31.7</v>
          </cell>
          <cell r="O250">
            <v>31</v>
          </cell>
          <cell r="P250">
            <v>7</v>
          </cell>
          <cell r="Q250" t="str">
            <v>5R</v>
          </cell>
          <cell r="R250" t="str">
            <v>Minimo</v>
          </cell>
          <cell r="S250" t="str">
            <v>0-0,75</v>
          </cell>
          <cell r="T250">
            <v>1</v>
          </cell>
          <cell r="U250">
            <v>0</v>
          </cell>
          <cell r="V250">
            <v>0</v>
          </cell>
          <cell r="W250">
            <v>0</v>
          </cell>
          <cell r="X250">
            <v>0.75</v>
          </cell>
        </row>
        <row r="251">
          <cell r="N251" t="str">
            <v>31.8</v>
          </cell>
          <cell r="O251">
            <v>31</v>
          </cell>
          <cell r="P251">
            <v>8</v>
          </cell>
        </row>
        <row r="252">
          <cell r="N252" t="str">
            <v>32.1</v>
          </cell>
          <cell r="O252">
            <v>32</v>
          </cell>
          <cell r="P252">
            <v>1</v>
          </cell>
          <cell r="Q252" t="str">
            <v>5R</v>
          </cell>
          <cell r="R252" t="str">
            <v>Demanda de energía</v>
          </cell>
          <cell r="T252" t="str">
            <v>Transmitancia térmica de la envolvente y Factor Solar Modificado</v>
          </cell>
          <cell r="V252" t="str">
            <v>Opción</v>
          </cell>
          <cell r="W252" t="str">
            <v>1 de 1</v>
          </cell>
        </row>
        <row r="253">
          <cell r="N253" t="str">
            <v>32.2</v>
          </cell>
          <cell r="O253">
            <v>32</v>
          </cell>
          <cell r="P253">
            <v>2</v>
          </cell>
          <cell r="Q253" t="str">
            <v>5R</v>
          </cell>
          <cell r="R253" t="str">
            <v>FSM - E/O</v>
          </cell>
          <cell r="V253" t="str">
            <v>Simultáneo</v>
          </cell>
          <cell r="W253" t="str">
            <v>5 de 5</v>
          </cell>
        </row>
        <row r="254">
          <cell r="N254" t="str">
            <v>32.3</v>
          </cell>
          <cell r="O254">
            <v>32</v>
          </cell>
          <cell r="P254">
            <v>3</v>
          </cell>
          <cell r="Q254" t="str">
            <v>5R</v>
          </cell>
          <cell r="R254" t="str">
            <v>Nivel</v>
          </cell>
          <cell r="S254" t="str">
            <v>Rango</v>
          </cell>
          <cell r="T254" t="str">
            <v>Prioridad</v>
          </cell>
          <cell r="U254" t="str">
            <v>Ponderación Of. Y Serv.</v>
          </cell>
          <cell r="V254" t="str">
            <v>Ponderación Educ. y Salud.</v>
          </cell>
          <cell r="W254" t="str">
            <v>Rango</v>
          </cell>
        </row>
        <row r="255">
          <cell r="N255" t="str">
            <v>32.4</v>
          </cell>
          <cell r="O255">
            <v>32</v>
          </cell>
          <cell r="P255">
            <v>4</v>
          </cell>
          <cell r="Q255" t="str">
            <v>5R</v>
          </cell>
          <cell r="R255" t="str">
            <v>Muy bueno</v>
          </cell>
          <cell r="S255" t="str">
            <v>0-0,6</v>
          </cell>
          <cell r="T255">
            <v>1</v>
          </cell>
          <cell r="U255">
            <v>0</v>
          </cell>
          <cell r="V255">
            <v>0</v>
          </cell>
          <cell r="W255">
            <v>0</v>
          </cell>
          <cell r="X255">
            <v>0.6</v>
          </cell>
        </row>
        <row r="256">
          <cell r="N256" t="str">
            <v>32.5</v>
          </cell>
          <cell r="O256">
            <v>32</v>
          </cell>
          <cell r="P256">
            <v>5</v>
          </cell>
          <cell r="Q256" t="str">
            <v>5R</v>
          </cell>
          <cell r="R256" t="str">
            <v>Bueno</v>
          </cell>
          <cell r="S256" t="str">
            <v>0-0,6</v>
          </cell>
          <cell r="T256">
            <v>1</v>
          </cell>
          <cell r="U256">
            <v>0</v>
          </cell>
          <cell r="V256">
            <v>0</v>
          </cell>
          <cell r="W256">
            <v>0</v>
          </cell>
          <cell r="X256">
            <v>0.6</v>
          </cell>
        </row>
        <row r="257">
          <cell r="N257" t="str">
            <v>32.6</v>
          </cell>
          <cell r="O257">
            <v>32</v>
          </cell>
          <cell r="P257">
            <v>6</v>
          </cell>
          <cell r="Q257" t="str">
            <v>5R</v>
          </cell>
          <cell r="R257" t="str">
            <v>Regular</v>
          </cell>
          <cell r="S257" t="str">
            <v>0-0,6</v>
          </cell>
          <cell r="T257">
            <v>1</v>
          </cell>
          <cell r="U257">
            <v>0</v>
          </cell>
          <cell r="V257">
            <v>0</v>
          </cell>
          <cell r="W257">
            <v>0</v>
          </cell>
          <cell r="X257">
            <v>0.6</v>
          </cell>
        </row>
        <row r="258">
          <cell r="N258" t="str">
            <v>32.7</v>
          </cell>
          <cell r="O258">
            <v>32</v>
          </cell>
          <cell r="P258">
            <v>7</v>
          </cell>
          <cell r="Q258" t="str">
            <v>5R</v>
          </cell>
          <cell r="R258" t="str">
            <v>Minimo</v>
          </cell>
          <cell r="S258" t="str">
            <v>0-0,6</v>
          </cell>
          <cell r="T258">
            <v>1</v>
          </cell>
          <cell r="U258">
            <v>0</v>
          </cell>
          <cell r="V258">
            <v>0</v>
          </cell>
          <cell r="W258">
            <v>0</v>
          </cell>
          <cell r="X258">
            <v>0.6</v>
          </cell>
        </row>
        <row r="259">
          <cell r="N259" t="str">
            <v>32.8</v>
          </cell>
          <cell r="O259">
            <v>32</v>
          </cell>
          <cell r="P259">
            <v>8</v>
          </cell>
        </row>
        <row r="260">
          <cell r="N260" t="str">
            <v>33.1</v>
          </cell>
          <cell r="O260">
            <v>33</v>
          </cell>
          <cell r="P260">
            <v>1</v>
          </cell>
          <cell r="Q260" t="str">
            <v>ARQ.ENERGIA.6</v>
          </cell>
          <cell r="R260" t="str">
            <v>Hermeticidad de la envolvente</v>
          </cell>
          <cell r="T260" t="str">
            <v>Hermeticidad de la envolvente</v>
          </cell>
          <cell r="V260" t="str">
            <v>Opción</v>
          </cell>
          <cell r="W260" t="str">
            <v>1 de 3</v>
          </cell>
        </row>
        <row r="261">
          <cell r="N261" t="str">
            <v>33.2</v>
          </cell>
          <cell r="O261">
            <v>33</v>
          </cell>
          <cell r="P261">
            <v>2</v>
          </cell>
          <cell r="Q261" t="str">
            <v>ARQ.ENERGIA.6</v>
          </cell>
          <cell r="R261" t="str">
            <v>Infiltración de aire por la envolvente [RAH]</v>
          </cell>
          <cell r="V261" t="str">
            <v>Simultáneo</v>
          </cell>
          <cell r="W261" t="str">
            <v>1 de 1</v>
          </cell>
        </row>
        <row r="262">
          <cell r="N262" t="str">
            <v>33.3</v>
          </cell>
          <cell r="O262">
            <v>33</v>
          </cell>
          <cell r="P262">
            <v>3</v>
          </cell>
          <cell r="Q262" t="str">
            <v>ARQ.ENERGIA.6</v>
          </cell>
          <cell r="R262" t="str">
            <v>Nivel</v>
          </cell>
          <cell r="S262" t="str">
            <v>Rango</v>
          </cell>
          <cell r="T262" t="str">
            <v>Prioridad</v>
          </cell>
          <cell r="U262" t="str">
            <v>Ponderación Of. Y Serv.</v>
          </cell>
          <cell r="V262" t="str">
            <v>Ponderación Educ. y Salud.</v>
          </cell>
          <cell r="W262" t="str">
            <v>Rango</v>
          </cell>
        </row>
        <row r="263">
          <cell r="N263" t="str">
            <v>33.4</v>
          </cell>
          <cell r="O263">
            <v>33</v>
          </cell>
          <cell r="P263">
            <v>4</v>
          </cell>
          <cell r="Q263" t="str">
            <v>ARQ.ENERGIA.6</v>
          </cell>
          <cell r="R263" t="str">
            <v>Muy bueno</v>
          </cell>
          <cell r="S263" t="str">
            <v>0-1,5</v>
          </cell>
          <cell r="T263">
            <v>1</v>
          </cell>
          <cell r="U263">
            <v>0.03</v>
          </cell>
          <cell r="V263">
            <v>0.03</v>
          </cell>
          <cell r="W263">
            <v>0</v>
          </cell>
          <cell r="X263">
            <v>1.5</v>
          </cell>
        </row>
        <row r="264">
          <cell r="N264" t="str">
            <v>33.5</v>
          </cell>
          <cell r="O264">
            <v>33</v>
          </cell>
          <cell r="P264">
            <v>5</v>
          </cell>
          <cell r="Q264" t="str">
            <v>ARQ.ENERGIA.6</v>
          </cell>
          <cell r="R264" t="str">
            <v>Bueno</v>
          </cell>
          <cell r="S264" t="str">
            <v>1,5-100</v>
          </cell>
          <cell r="T264">
            <v>0</v>
          </cell>
          <cell r="U264">
            <v>0</v>
          </cell>
          <cell r="V264">
            <v>0</v>
          </cell>
          <cell r="W264">
            <v>1.5</v>
          </cell>
          <cell r="X264">
            <v>100</v>
          </cell>
        </row>
        <row r="265">
          <cell r="N265" t="str">
            <v>33.6</v>
          </cell>
          <cell r="O265">
            <v>33</v>
          </cell>
          <cell r="P265">
            <v>6</v>
          </cell>
          <cell r="Q265" t="str">
            <v>ARQ.ENERGIA.6</v>
          </cell>
          <cell r="R265" t="str">
            <v>Regular</v>
          </cell>
          <cell r="S265">
            <v>0</v>
          </cell>
          <cell r="T265">
            <v>0</v>
          </cell>
          <cell r="U265">
            <v>0</v>
          </cell>
          <cell r="V265">
            <v>0</v>
          </cell>
          <cell r="W265">
            <v>0</v>
          </cell>
          <cell r="X265">
            <v>0</v>
          </cell>
        </row>
        <row r="266">
          <cell r="N266" t="str">
            <v>33.7</v>
          </cell>
          <cell r="O266">
            <v>33</v>
          </cell>
          <cell r="P266">
            <v>7</v>
          </cell>
          <cell r="Q266" t="str">
            <v>ARQ.ENERGIA.6</v>
          </cell>
          <cell r="R266" t="str">
            <v>Minimo</v>
          </cell>
          <cell r="S266">
            <v>0</v>
          </cell>
          <cell r="T266">
            <v>0</v>
          </cell>
          <cell r="U266">
            <v>0</v>
          </cell>
          <cell r="V266">
            <v>0</v>
          </cell>
          <cell r="W266">
            <v>0</v>
          </cell>
          <cell r="X266">
            <v>0</v>
          </cell>
        </row>
        <row r="267">
          <cell r="N267" t="str">
            <v>33.8</v>
          </cell>
          <cell r="O267">
            <v>33</v>
          </cell>
          <cell r="P267">
            <v>8</v>
          </cell>
        </row>
        <row r="268">
          <cell r="N268" t="str">
            <v>34.1</v>
          </cell>
          <cell r="O268">
            <v>34</v>
          </cell>
          <cell r="P268">
            <v>1</v>
          </cell>
          <cell r="Q268" t="str">
            <v>ARQ.ENERGIA.6</v>
          </cell>
          <cell r="R268" t="str">
            <v>Hermeticidad de la envolvente</v>
          </cell>
          <cell r="T268" t="str">
            <v>Hermeticidad de la envolvente</v>
          </cell>
          <cell r="V268" t="str">
            <v>Opción</v>
          </cell>
          <cell r="W268" t="str">
            <v>2 de 3</v>
          </cell>
        </row>
        <row r="269">
          <cell r="N269" t="str">
            <v>34.2</v>
          </cell>
          <cell r="O269">
            <v>34</v>
          </cell>
          <cell r="P269">
            <v>2</v>
          </cell>
          <cell r="Q269" t="str">
            <v>ARQ.ENERGIA.6</v>
          </cell>
          <cell r="R269" t="str">
            <v>Permeabilidad al aire de carpintería de ventanas</v>
          </cell>
          <cell r="V269" t="str">
            <v>Simultáneo</v>
          </cell>
          <cell r="W269" t="str">
            <v>1 de 1</v>
          </cell>
        </row>
        <row r="270">
          <cell r="N270" t="str">
            <v>34.3</v>
          </cell>
          <cell r="O270">
            <v>34</v>
          </cell>
          <cell r="P270">
            <v>3</v>
          </cell>
          <cell r="Q270" t="str">
            <v>ARQ.ENERGIA.6</v>
          </cell>
          <cell r="R270" t="str">
            <v>Nivel</v>
          </cell>
          <cell r="S270" t="str">
            <v>Rango</v>
          </cell>
          <cell r="T270" t="str">
            <v>Prioridad</v>
          </cell>
          <cell r="U270" t="str">
            <v>Ponderación Of. Y Serv.</v>
          </cell>
          <cell r="V270" t="str">
            <v>Ponderación Educ. y Salud.</v>
          </cell>
          <cell r="W270" t="str">
            <v>Rango</v>
          </cell>
        </row>
        <row r="271">
          <cell r="N271" t="str">
            <v>34.4</v>
          </cell>
          <cell r="O271">
            <v>34</v>
          </cell>
          <cell r="P271">
            <v>4</v>
          </cell>
          <cell r="Q271" t="str">
            <v>ARQ.ENERGIA.6</v>
          </cell>
          <cell r="R271" t="str">
            <v>Muy bueno</v>
          </cell>
          <cell r="S271" t="str">
            <v>30a</v>
          </cell>
          <cell r="T271">
            <v>1</v>
          </cell>
          <cell r="U271">
            <v>0.02</v>
          </cell>
          <cell r="V271">
            <v>0.02</v>
          </cell>
          <cell r="W271" t="str">
            <v>30a</v>
          </cell>
          <cell r="X271" t="str">
            <v>30a</v>
          </cell>
        </row>
        <row r="272">
          <cell r="N272" t="str">
            <v>34.5</v>
          </cell>
          <cell r="O272">
            <v>34</v>
          </cell>
          <cell r="P272">
            <v>5</v>
          </cell>
          <cell r="Q272" t="str">
            <v>ARQ.ENERGIA.6</v>
          </cell>
          <cell r="R272" t="str">
            <v>Bueno</v>
          </cell>
          <cell r="S272">
            <v>0</v>
          </cell>
          <cell r="T272">
            <v>0</v>
          </cell>
          <cell r="U272">
            <v>0</v>
          </cell>
          <cell r="V272">
            <v>0</v>
          </cell>
          <cell r="W272">
            <v>0</v>
          </cell>
          <cell r="X272">
            <v>0</v>
          </cell>
        </row>
        <row r="273">
          <cell r="N273" t="str">
            <v>34.6</v>
          </cell>
          <cell r="O273">
            <v>34</v>
          </cell>
          <cell r="P273">
            <v>6</v>
          </cell>
          <cell r="Q273" t="str">
            <v>ARQ.ENERGIA.6</v>
          </cell>
          <cell r="R273" t="str">
            <v>Regular</v>
          </cell>
          <cell r="S273">
            <v>0</v>
          </cell>
          <cell r="T273">
            <v>0</v>
          </cell>
          <cell r="U273">
            <v>0</v>
          </cell>
          <cell r="V273">
            <v>0</v>
          </cell>
          <cell r="W273">
            <v>0</v>
          </cell>
          <cell r="X273">
            <v>0</v>
          </cell>
        </row>
        <row r="274">
          <cell r="N274" t="str">
            <v>34.7</v>
          </cell>
          <cell r="O274">
            <v>34</v>
          </cell>
          <cell r="P274">
            <v>7</v>
          </cell>
          <cell r="Q274" t="str">
            <v>ARQ.ENERGIA.6</v>
          </cell>
          <cell r="R274" t="str">
            <v>Minimo</v>
          </cell>
          <cell r="S274">
            <v>0</v>
          </cell>
          <cell r="T274">
            <v>0</v>
          </cell>
          <cell r="U274">
            <v>0</v>
          </cell>
          <cell r="V274">
            <v>0</v>
          </cell>
          <cell r="W274">
            <v>0</v>
          </cell>
          <cell r="X274">
            <v>0</v>
          </cell>
        </row>
        <row r="275">
          <cell r="N275" t="str">
            <v>34.8</v>
          </cell>
          <cell r="O275">
            <v>34</v>
          </cell>
          <cell r="P275">
            <v>8</v>
          </cell>
        </row>
        <row r="276">
          <cell r="N276" t="str">
            <v>35.1</v>
          </cell>
          <cell r="O276">
            <v>35</v>
          </cell>
          <cell r="P276">
            <v>1</v>
          </cell>
          <cell r="Q276" t="str">
            <v>ARQ.ENERGIA.6</v>
          </cell>
          <cell r="R276" t="str">
            <v>Hermeticidad de la envolvente</v>
          </cell>
          <cell r="T276" t="str">
            <v>Hermeticidad de la envolvente</v>
          </cell>
          <cell r="V276" t="str">
            <v>Opción</v>
          </cell>
          <cell r="W276" t="str">
            <v>3 de 3</v>
          </cell>
        </row>
        <row r="277">
          <cell r="N277" t="str">
            <v>35.2</v>
          </cell>
          <cell r="O277">
            <v>35</v>
          </cell>
          <cell r="P277">
            <v>2</v>
          </cell>
          <cell r="Q277" t="str">
            <v>ARQ.ENERGIA.6</v>
          </cell>
          <cell r="R277" t="str">
            <v>Tipo de abertura de la ventana</v>
          </cell>
          <cell r="V277" t="str">
            <v>Simultáneo</v>
          </cell>
          <cell r="W277" t="str">
            <v>1 de 1</v>
          </cell>
        </row>
        <row r="278">
          <cell r="N278" t="str">
            <v>35.3</v>
          </cell>
          <cell r="O278">
            <v>35</v>
          </cell>
          <cell r="P278">
            <v>3</v>
          </cell>
          <cell r="Q278" t="str">
            <v>ARQ.ENERGIA.6</v>
          </cell>
          <cell r="R278" t="str">
            <v>Nivel</v>
          </cell>
          <cell r="S278" t="str">
            <v>Rango</v>
          </cell>
          <cell r="T278" t="str">
            <v>Prioridad</v>
          </cell>
          <cell r="U278" t="str">
            <v>Ponderación Of. Y Serv.</v>
          </cell>
          <cell r="V278" t="str">
            <v>Ponderación Educ. y Salud.</v>
          </cell>
          <cell r="W278" t="str">
            <v>Rango</v>
          </cell>
        </row>
        <row r="279">
          <cell r="N279" t="str">
            <v>35.4</v>
          </cell>
          <cell r="O279">
            <v>35</v>
          </cell>
          <cell r="P279">
            <v>4</v>
          </cell>
          <cell r="Q279" t="str">
            <v>ARQ.ENERGIA.6</v>
          </cell>
          <cell r="R279" t="str">
            <v>Muy bueno</v>
          </cell>
          <cell r="S279" t="str">
            <v>30a</v>
          </cell>
          <cell r="T279">
            <v>1</v>
          </cell>
          <cell r="U279">
            <v>0.01</v>
          </cell>
          <cell r="V279">
            <v>0.01</v>
          </cell>
          <cell r="W279" t="str">
            <v>30a</v>
          </cell>
          <cell r="X279" t="str">
            <v>30a</v>
          </cell>
        </row>
        <row r="280">
          <cell r="N280" t="str">
            <v>35.5</v>
          </cell>
          <cell r="O280">
            <v>35</v>
          </cell>
          <cell r="P280">
            <v>5</v>
          </cell>
          <cell r="Q280" t="str">
            <v>ARQ.ENERGIA.6</v>
          </cell>
          <cell r="R280" t="str">
            <v>Bueno</v>
          </cell>
          <cell r="S280">
            <v>0</v>
          </cell>
          <cell r="T280">
            <v>0</v>
          </cell>
          <cell r="U280">
            <v>0</v>
          </cell>
          <cell r="V280">
            <v>0</v>
          </cell>
          <cell r="W280">
            <v>0</v>
          </cell>
          <cell r="X280">
            <v>0</v>
          </cell>
        </row>
        <row r="281">
          <cell r="N281" t="str">
            <v>35.6</v>
          </cell>
          <cell r="O281">
            <v>35</v>
          </cell>
          <cell r="P281">
            <v>6</v>
          </cell>
          <cell r="Q281" t="str">
            <v>ARQ.ENERGIA.6</v>
          </cell>
          <cell r="R281" t="str">
            <v>Regular</v>
          </cell>
          <cell r="S281">
            <v>0</v>
          </cell>
          <cell r="T281">
            <v>0</v>
          </cell>
          <cell r="U281">
            <v>0</v>
          </cell>
          <cell r="V281">
            <v>0</v>
          </cell>
          <cell r="W281">
            <v>0</v>
          </cell>
          <cell r="X281">
            <v>0</v>
          </cell>
        </row>
        <row r="282">
          <cell r="N282" t="str">
            <v>35.7</v>
          </cell>
          <cell r="O282">
            <v>35</v>
          </cell>
          <cell r="P282">
            <v>7</v>
          </cell>
          <cell r="Q282" t="str">
            <v>ARQ.ENERGIA.6</v>
          </cell>
          <cell r="R282" t="str">
            <v>Minimo</v>
          </cell>
          <cell r="S282">
            <v>0</v>
          </cell>
          <cell r="T282">
            <v>0</v>
          </cell>
          <cell r="U282">
            <v>0</v>
          </cell>
          <cell r="V282">
            <v>0</v>
          </cell>
          <cell r="W282">
            <v>0</v>
          </cell>
          <cell r="X282">
            <v>0</v>
          </cell>
        </row>
        <row r="283">
          <cell r="N283" t="str">
            <v>35.8</v>
          </cell>
          <cell r="O283">
            <v>35</v>
          </cell>
          <cell r="P283">
            <v>8</v>
          </cell>
        </row>
        <row r="284">
          <cell r="N284" t="str">
            <v>36.1</v>
          </cell>
          <cell r="O284">
            <v>36</v>
          </cell>
          <cell r="P284">
            <v>1</v>
          </cell>
          <cell r="Q284" t="str">
            <v>6R</v>
          </cell>
          <cell r="R284" t="str">
            <v>Hermeticidad de la envolvente mínima</v>
          </cell>
          <cell r="T284" t="str">
            <v>Sellos exteriores para carpintería y paso de instalaciones</v>
          </cell>
          <cell r="V284" t="str">
            <v>Opción</v>
          </cell>
          <cell r="W284" t="str">
            <v>1 de 1</v>
          </cell>
        </row>
        <row r="285">
          <cell r="N285" t="str">
            <v>36.2</v>
          </cell>
          <cell r="O285">
            <v>36</v>
          </cell>
          <cell r="P285">
            <v>2</v>
          </cell>
          <cell r="Q285" t="str">
            <v>6R</v>
          </cell>
          <cell r="R285" t="str">
            <v>Especificación de sellos</v>
          </cell>
          <cell r="V285" t="str">
            <v>Simultáneo</v>
          </cell>
          <cell r="W285" t="str">
            <v>1 de 1</v>
          </cell>
        </row>
        <row r="286">
          <cell r="N286" t="str">
            <v>36.3</v>
          </cell>
          <cell r="O286">
            <v>36</v>
          </cell>
          <cell r="P286">
            <v>3</v>
          </cell>
          <cell r="Q286" t="str">
            <v>6R</v>
          </cell>
          <cell r="R286" t="str">
            <v>Nivel</v>
          </cell>
          <cell r="S286" t="str">
            <v>Rango</v>
          </cell>
          <cell r="T286" t="str">
            <v>Prioridad</v>
          </cell>
          <cell r="U286" t="str">
            <v>Ponderación Of. Y Serv.</v>
          </cell>
          <cell r="V286" t="str">
            <v>Ponderación Educ. y Salud.</v>
          </cell>
          <cell r="W286" t="str">
            <v>Rango</v>
          </cell>
        </row>
        <row r="287">
          <cell r="N287" t="str">
            <v>36.4</v>
          </cell>
          <cell r="O287">
            <v>36</v>
          </cell>
          <cell r="P287">
            <v>4</v>
          </cell>
          <cell r="Q287" t="str">
            <v>6R</v>
          </cell>
          <cell r="R287" t="str">
            <v>Muy bueno</v>
          </cell>
          <cell r="S287" t="str">
            <v>Cumple con requisitos de sello</v>
          </cell>
          <cell r="T287">
            <v>1</v>
          </cell>
          <cell r="U287">
            <v>0</v>
          </cell>
          <cell r="V287">
            <v>0</v>
          </cell>
          <cell r="W287" t="str">
            <v>Cumple con requisitos de sello</v>
          </cell>
          <cell r="X287" t="str">
            <v>Cumple con requisitos de sello</v>
          </cell>
        </row>
        <row r="288">
          <cell r="N288" t="str">
            <v>36.5</v>
          </cell>
          <cell r="O288">
            <v>36</v>
          </cell>
          <cell r="P288">
            <v>5</v>
          </cell>
          <cell r="Q288" t="str">
            <v>6R</v>
          </cell>
          <cell r="R288" t="str">
            <v>Bueno</v>
          </cell>
          <cell r="S288" t="str">
            <v>Cumple con requisitos de sello</v>
          </cell>
          <cell r="T288">
            <v>1</v>
          </cell>
          <cell r="U288">
            <v>0</v>
          </cell>
          <cell r="V288">
            <v>0</v>
          </cell>
          <cell r="W288" t="str">
            <v>Cumple con requisitos de sello</v>
          </cell>
          <cell r="X288" t="str">
            <v>Cumple con requisitos de sello</v>
          </cell>
        </row>
        <row r="289">
          <cell r="N289" t="str">
            <v>36.6</v>
          </cell>
          <cell r="O289">
            <v>36</v>
          </cell>
          <cell r="P289">
            <v>6</v>
          </cell>
          <cell r="Q289" t="str">
            <v>6R</v>
          </cell>
          <cell r="R289" t="str">
            <v>Regular</v>
          </cell>
          <cell r="S289" t="str">
            <v>Cumple con requisitos de sello</v>
          </cell>
          <cell r="T289">
            <v>1</v>
          </cell>
          <cell r="U289">
            <v>0</v>
          </cell>
          <cell r="V289">
            <v>0</v>
          </cell>
          <cell r="W289" t="str">
            <v>Cumple con requisitos de sello</v>
          </cell>
          <cell r="X289" t="str">
            <v>Cumple con requisitos de sello</v>
          </cell>
        </row>
        <row r="290">
          <cell r="N290" t="str">
            <v>36.7</v>
          </cell>
          <cell r="O290">
            <v>36</v>
          </cell>
          <cell r="P290">
            <v>7</v>
          </cell>
          <cell r="Q290" t="str">
            <v>6R</v>
          </cell>
          <cell r="R290" t="str">
            <v>Minimo</v>
          </cell>
          <cell r="S290" t="str">
            <v>Cumple con requisitos de sello</v>
          </cell>
          <cell r="T290">
            <v>1</v>
          </cell>
          <cell r="U290">
            <v>0</v>
          </cell>
          <cell r="V290">
            <v>0</v>
          </cell>
          <cell r="W290" t="str">
            <v>Cumple con requisitos de sello</v>
          </cell>
          <cell r="X290" t="str">
            <v>Cumple con requisitos de sello</v>
          </cell>
        </row>
        <row r="291">
          <cell r="N291" t="str">
            <v>36.8</v>
          </cell>
          <cell r="O291">
            <v>36</v>
          </cell>
          <cell r="P291">
            <v>8</v>
          </cell>
        </row>
        <row r="292">
          <cell r="N292" t="str">
            <v>37.1</v>
          </cell>
          <cell r="O292">
            <v>37</v>
          </cell>
          <cell r="P292">
            <v>1</v>
          </cell>
          <cell r="Q292" t="str">
            <v>ARQ.ENERGIA.7</v>
          </cell>
          <cell r="R292" t="str">
            <v>Energía incorporada en los materiales estructurales del edificio</v>
          </cell>
          <cell r="T292" t="str">
            <v>Energía incorporada en los materiales estructurales del edificio</v>
          </cell>
          <cell r="V292" t="str">
            <v>Opción</v>
          </cell>
          <cell r="W292" t="str">
            <v>1 de 3</v>
          </cell>
        </row>
        <row r="293">
          <cell r="N293" t="str">
            <v>37.2</v>
          </cell>
          <cell r="O293">
            <v>37</v>
          </cell>
          <cell r="P293">
            <v>2</v>
          </cell>
          <cell r="Q293" t="str">
            <v>ARQ.ENERGIA.7</v>
          </cell>
          <cell r="R293" t="str">
            <v>Energía incorporada en base a UNE-EN-ISO 14.024</v>
          </cell>
          <cell r="V293" t="str">
            <v>Simultáneo</v>
          </cell>
          <cell r="W293" t="str">
            <v>1 de 1</v>
          </cell>
        </row>
        <row r="294">
          <cell r="N294" t="str">
            <v>37.3</v>
          </cell>
          <cell r="O294">
            <v>37</v>
          </cell>
          <cell r="P294">
            <v>3</v>
          </cell>
          <cell r="Q294" t="str">
            <v>ARQ.ENERGIA.7</v>
          </cell>
          <cell r="R294" t="str">
            <v>Nivel</v>
          </cell>
          <cell r="S294" t="str">
            <v>Rango</v>
          </cell>
          <cell r="T294" t="str">
            <v>Prioridad</v>
          </cell>
          <cell r="U294" t="str">
            <v>Ponderación Of. Y Serv.</v>
          </cell>
          <cell r="V294" t="str">
            <v>Ponderación Educ. y Salud.</v>
          </cell>
          <cell r="W294" t="str">
            <v>Rango</v>
          </cell>
        </row>
        <row r="295">
          <cell r="N295" t="str">
            <v>37.4</v>
          </cell>
          <cell r="O295">
            <v>37</v>
          </cell>
          <cell r="P295">
            <v>4</v>
          </cell>
          <cell r="Q295" t="str">
            <v>ARQ.ENERGIA.7</v>
          </cell>
          <cell r="R295" t="str">
            <v>Muy bueno</v>
          </cell>
          <cell r="S295" t="str">
            <v>4-4</v>
          </cell>
          <cell r="T295">
            <v>1</v>
          </cell>
          <cell r="U295">
            <v>0.04</v>
          </cell>
          <cell r="V295">
            <v>0.04</v>
          </cell>
          <cell r="W295">
            <v>4</v>
          </cell>
          <cell r="X295">
            <v>4</v>
          </cell>
        </row>
        <row r="296">
          <cell r="N296" t="str">
            <v>37.5</v>
          </cell>
          <cell r="O296">
            <v>37</v>
          </cell>
          <cell r="P296">
            <v>5</v>
          </cell>
          <cell r="Q296" t="str">
            <v>ARQ.ENERGIA.7</v>
          </cell>
          <cell r="R296" t="str">
            <v>Bueno</v>
          </cell>
          <cell r="S296" t="str">
            <v>3-3</v>
          </cell>
          <cell r="T296">
            <v>0.5</v>
          </cell>
          <cell r="U296">
            <v>0.02</v>
          </cell>
          <cell r="V296">
            <v>0.02</v>
          </cell>
          <cell r="W296">
            <v>3</v>
          </cell>
          <cell r="X296">
            <v>3</v>
          </cell>
        </row>
        <row r="297">
          <cell r="N297" t="str">
            <v>37.6</v>
          </cell>
          <cell r="O297">
            <v>37</v>
          </cell>
          <cell r="P297">
            <v>6</v>
          </cell>
          <cell r="Q297" t="str">
            <v>ARQ.ENERGIA.7</v>
          </cell>
          <cell r="R297" t="str">
            <v>Regular</v>
          </cell>
          <cell r="S297" t="str">
            <v>2-2</v>
          </cell>
          <cell r="T297">
            <v>0.2</v>
          </cell>
          <cell r="U297">
            <v>8.0000000000000002E-3</v>
          </cell>
          <cell r="V297">
            <v>8.0000000000000002E-3</v>
          </cell>
          <cell r="W297">
            <v>2</v>
          </cell>
          <cell r="X297">
            <v>2</v>
          </cell>
        </row>
        <row r="298">
          <cell r="N298" t="str">
            <v>37.7</v>
          </cell>
          <cell r="O298">
            <v>37</v>
          </cell>
          <cell r="P298">
            <v>7</v>
          </cell>
          <cell r="Q298" t="str">
            <v>ARQ.ENERGIA.7</v>
          </cell>
          <cell r="R298" t="str">
            <v>Minimo</v>
          </cell>
          <cell r="S298">
            <v>0</v>
          </cell>
          <cell r="T298">
            <v>0</v>
          </cell>
          <cell r="U298">
            <v>0</v>
          </cell>
          <cell r="V298">
            <v>0</v>
          </cell>
          <cell r="W298">
            <v>0</v>
          </cell>
          <cell r="X298">
            <v>0</v>
          </cell>
        </row>
        <row r="299">
          <cell r="N299" t="str">
            <v>37.8</v>
          </cell>
          <cell r="O299">
            <v>37</v>
          </cell>
          <cell r="P299">
            <v>8</v>
          </cell>
        </row>
        <row r="300">
          <cell r="N300" t="str">
            <v>38.1</v>
          </cell>
          <cell r="O300">
            <v>38</v>
          </cell>
          <cell r="P300">
            <v>1</v>
          </cell>
          <cell r="Q300" t="str">
            <v>ARQ.ENERGIA.7</v>
          </cell>
          <cell r="R300" t="str">
            <v>Energía incorporada en los materiales estructurales del edificio</v>
          </cell>
          <cell r="T300" t="str">
            <v>Energía incorporada en los materiales estructurales del edificio</v>
          </cell>
          <cell r="V300" t="str">
            <v>Opción</v>
          </cell>
          <cell r="W300" t="str">
            <v>2 de 3</v>
          </cell>
        </row>
        <row r="301">
          <cell r="N301" t="str">
            <v>38.2</v>
          </cell>
          <cell r="O301">
            <v>38</v>
          </cell>
          <cell r="P301">
            <v>2</v>
          </cell>
          <cell r="Q301" t="str">
            <v>ARQ.ENERGIA.7</v>
          </cell>
          <cell r="R301" t="str">
            <v>Energía incorporada en base a UNE-EN-ISO 14.025</v>
          </cell>
          <cell r="V301" t="str">
            <v>Simultáneo</v>
          </cell>
          <cell r="W301" t="str">
            <v>1 de 1</v>
          </cell>
        </row>
        <row r="302">
          <cell r="N302" t="str">
            <v>38.3</v>
          </cell>
          <cell r="O302">
            <v>38</v>
          </cell>
          <cell r="P302">
            <v>3</v>
          </cell>
          <cell r="Q302" t="str">
            <v>ARQ.ENERGIA.7</v>
          </cell>
          <cell r="R302" t="str">
            <v>Nivel</v>
          </cell>
          <cell r="S302" t="str">
            <v>Rango</v>
          </cell>
          <cell r="T302" t="str">
            <v>Prioridad</v>
          </cell>
          <cell r="U302" t="str">
            <v>Ponderación Of. Y Serv.</v>
          </cell>
          <cell r="V302" t="str">
            <v>Ponderación Educ. y Salud.</v>
          </cell>
          <cell r="W302" t="str">
            <v>Rango</v>
          </cell>
        </row>
        <row r="303">
          <cell r="N303" t="str">
            <v>38.4</v>
          </cell>
          <cell r="O303">
            <v>38</v>
          </cell>
          <cell r="P303">
            <v>4</v>
          </cell>
          <cell r="Q303" t="str">
            <v>ARQ.ENERGIA.7</v>
          </cell>
          <cell r="R303" t="str">
            <v>Muy bueno</v>
          </cell>
          <cell r="S303" t="str">
            <v>3-4</v>
          </cell>
          <cell r="T303">
            <v>1</v>
          </cell>
          <cell r="U303">
            <v>0.04</v>
          </cell>
          <cell r="V303">
            <v>0.04</v>
          </cell>
          <cell r="W303">
            <v>3</v>
          </cell>
          <cell r="X303">
            <v>4</v>
          </cell>
        </row>
        <row r="304">
          <cell r="N304" t="str">
            <v>38.5</v>
          </cell>
          <cell r="O304">
            <v>38</v>
          </cell>
          <cell r="P304">
            <v>5</v>
          </cell>
          <cell r="Q304" t="str">
            <v>ARQ.ENERGIA.7</v>
          </cell>
          <cell r="R304" t="str">
            <v>Bueno</v>
          </cell>
          <cell r="S304" t="str">
            <v>2-2</v>
          </cell>
          <cell r="T304">
            <v>0.5</v>
          </cell>
          <cell r="U304">
            <v>0.02</v>
          </cell>
          <cell r="V304">
            <v>0.02</v>
          </cell>
          <cell r="W304">
            <v>2</v>
          </cell>
          <cell r="X304">
            <v>2</v>
          </cell>
        </row>
        <row r="305">
          <cell r="N305" t="str">
            <v>38.6</v>
          </cell>
          <cell r="O305">
            <v>38</v>
          </cell>
          <cell r="P305">
            <v>6</v>
          </cell>
          <cell r="Q305" t="str">
            <v>ARQ.ENERGIA.7</v>
          </cell>
          <cell r="R305" t="str">
            <v>Regular</v>
          </cell>
          <cell r="S305" t="str">
            <v>1-1</v>
          </cell>
          <cell r="T305">
            <v>0.2</v>
          </cell>
          <cell r="U305">
            <v>8.0000000000000002E-3</v>
          </cell>
          <cell r="V305">
            <v>8.0000000000000002E-3</v>
          </cell>
          <cell r="W305">
            <v>1</v>
          </cell>
          <cell r="X305">
            <v>1</v>
          </cell>
        </row>
        <row r="306">
          <cell r="N306" t="str">
            <v>38.7</v>
          </cell>
          <cell r="O306">
            <v>38</v>
          </cell>
          <cell r="P306">
            <v>7</v>
          </cell>
          <cell r="Q306" t="str">
            <v>ARQ.ENERGIA.7</v>
          </cell>
          <cell r="R306" t="str">
            <v>Minimo</v>
          </cell>
          <cell r="S306">
            <v>0</v>
          </cell>
          <cell r="T306">
            <v>0</v>
          </cell>
          <cell r="U306">
            <v>0</v>
          </cell>
          <cell r="V306">
            <v>0</v>
          </cell>
          <cell r="W306">
            <v>0</v>
          </cell>
          <cell r="X306">
            <v>0</v>
          </cell>
        </row>
        <row r="307">
          <cell r="N307" t="str">
            <v>38.8</v>
          </cell>
          <cell r="O307">
            <v>38</v>
          </cell>
          <cell r="P307">
            <v>8</v>
          </cell>
        </row>
        <row r="308">
          <cell r="N308" t="str">
            <v>39.1</v>
          </cell>
          <cell r="O308">
            <v>39</v>
          </cell>
          <cell r="P308">
            <v>1</v>
          </cell>
          <cell r="Q308" t="str">
            <v>ARQ.ENERGIA.7</v>
          </cell>
          <cell r="R308" t="str">
            <v>Energía incorporada en los materiales estructurales del edificio</v>
          </cell>
          <cell r="T308" t="str">
            <v>Energía incorporada en los materiales estructurales del edificio</v>
          </cell>
          <cell r="V308" t="str">
            <v>Opción</v>
          </cell>
          <cell r="W308" t="str">
            <v>3 de 3</v>
          </cell>
        </row>
        <row r="309">
          <cell r="N309" t="str">
            <v>39.2</v>
          </cell>
          <cell r="O309">
            <v>39</v>
          </cell>
          <cell r="P309">
            <v>2</v>
          </cell>
          <cell r="Q309" t="str">
            <v>ARQ.ENERGIA.7</v>
          </cell>
          <cell r="R309" t="str">
            <v>% de superficie de elementos estructurales mantenidos de edificios existentes</v>
          </cell>
          <cell r="V309" t="str">
            <v>Simultáneo</v>
          </cell>
          <cell r="W309" t="str">
            <v>1 de 1</v>
          </cell>
        </row>
        <row r="310">
          <cell r="N310" t="str">
            <v>39.3</v>
          </cell>
          <cell r="O310">
            <v>39</v>
          </cell>
          <cell r="P310">
            <v>3</v>
          </cell>
          <cell r="Q310" t="str">
            <v>ARQ.ENERGIA.7</v>
          </cell>
          <cell r="R310" t="str">
            <v>Nivel</v>
          </cell>
          <cell r="S310" t="str">
            <v>Rango</v>
          </cell>
          <cell r="T310" t="str">
            <v>Prioridad</v>
          </cell>
          <cell r="U310" t="str">
            <v>Ponderación Of. Y Serv.</v>
          </cell>
          <cell r="V310" t="str">
            <v>Ponderación Educ. y Salud.</v>
          </cell>
          <cell r="W310" t="str">
            <v>Rango</v>
          </cell>
        </row>
        <row r="311">
          <cell r="N311" t="str">
            <v>39.4</v>
          </cell>
          <cell r="O311">
            <v>39</v>
          </cell>
          <cell r="P311">
            <v>4</v>
          </cell>
          <cell r="Q311" t="str">
            <v>ARQ.ENERGIA.7</v>
          </cell>
          <cell r="R311" t="str">
            <v>Muy bueno</v>
          </cell>
          <cell r="S311" t="str">
            <v>100%-100%</v>
          </cell>
          <cell r="T311">
            <v>1</v>
          </cell>
          <cell r="U311">
            <v>0.04</v>
          </cell>
          <cell r="V311">
            <v>0.04</v>
          </cell>
          <cell r="W311">
            <v>1</v>
          </cell>
          <cell r="X311">
            <v>1</v>
          </cell>
        </row>
        <row r="312">
          <cell r="N312" t="str">
            <v>39.5</v>
          </cell>
          <cell r="O312">
            <v>39</v>
          </cell>
          <cell r="P312">
            <v>5</v>
          </cell>
          <cell r="Q312" t="str">
            <v>ARQ.ENERGIA.7</v>
          </cell>
          <cell r="R312" t="str">
            <v>Bueno</v>
          </cell>
          <cell r="S312" t="str">
            <v>50%-100%</v>
          </cell>
          <cell r="T312">
            <v>0.5</v>
          </cell>
          <cell r="U312">
            <v>0.02</v>
          </cell>
          <cell r="V312">
            <v>0.02</v>
          </cell>
          <cell r="W312">
            <v>0.5</v>
          </cell>
          <cell r="X312">
            <v>1</v>
          </cell>
        </row>
        <row r="313">
          <cell r="N313" t="str">
            <v>39.6</v>
          </cell>
          <cell r="O313">
            <v>39</v>
          </cell>
          <cell r="P313">
            <v>6</v>
          </cell>
          <cell r="Q313" t="str">
            <v>ARQ.ENERGIA.7</v>
          </cell>
          <cell r="R313" t="str">
            <v>Regular</v>
          </cell>
          <cell r="S313" t="str">
            <v>25%-50%</v>
          </cell>
          <cell r="T313">
            <v>0.2</v>
          </cell>
          <cell r="U313">
            <v>8.0000000000000002E-3</v>
          </cell>
          <cell r="V313">
            <v>8.0000000000000002E-3</v>
          </cell>
          <cell r="W313">
            <v>0.25</v>
          </cell>
          <cell r="X313">
            <v>0.5</v>
          </cell>
        </row>
        <row r="314">
          <cell r="N314" t="str">
            <v>39.7</v>
          </cell>
          <cell r="O314">
            <v>39</v>
          </cell>
          <cell r="P314">
            <v>7</v>
          </cell>
          <cell r="Q314" t="str">
            <v>ARQ.ENERGIA.7</v>
          </cell>
          <cell r="R314" t="str">
            <v>Minimo</v>
          </cell>
          <cell r="S314">
            <v>0</v>
          </cell>
          <cell r="T314">
            <v>0</v>
          </cell>
          <cell r="U314">
            <v>0</v>
          </cell>
          <cell r="V314">
            <v>0</v>
          </cell>
          <cell r="W314">
            <v>0</v>
          </cell>
          <cell r="X314">
            <v>0</v>
          </cell>
        </row>
        <row r="315">
          <cell r="N315" t="str">
            <v>39.8</v>
          </cell>
          <cell r="O315">
            <v>39</v>
          </cell>
          <cell r="P315">
            <v>8</v>
          </cell>
        </row>
        <row r="316">
          <cell r="N316" t="str">
            <v>40.1</v>
          </cell>
          <cell r="O316">
            <v>40</v>
          </cell>
          <cell r="P316">
            <v>1</v>
          </cell>
          <cell r="Q316" t="str">
            <v>ARQ.AGUA.8</v>
          </cell>
          <cell r="R316" t="str">
            <v>Paisajismo</v>
          </cell>
          <cell r="T316" t="str">
            <v>Disminución de la demanda de agua</v>
          </cell>
          <cell r="V316" t="str">
            <v>Opción</v>
          </cell>
          <cell r="W316" t="str">
            <v>1 de 1</v>
          </cell>
        </row>
        <row r="317">
          <cell r="N317" t="str">
            <v>40.2</v>
          </cell>
          <cell r="O317">
            <v>40</v>
          </cell>
          <cell r="P317">
            <v>2</v>
          </cell>
          <cell r="Q317" t="str">
            <v>ARQ.AGUA.8</v>
          </cell>
          <cell r="R317" t="str">
            <v>Porcentaje de disminución de la evapotranspiración</v>
          </cell>
          <cell r="V317" t="str">
            <v>Simultáneo</v>
          </cell>
          <cell r="W317" t="str">
            <v>1 de 1</v>
          </cell>
        </row>
        <row r="318">
          <cell r="N318" t="str">
            <v>40.3</v>
          </cell>
          <cell r="O318">
            <v>40</v>
          </cell>
          <cell r="P318">
            <v>3</v>
          </cell>
          <cell r="Q318" t="str">
            <v>ARQ.AGUA.8</v>
          </cell>
          <cell r="R318" t="str">
            <v>Nivel</v>
          </cell>
          <cell r="S318" t="str">
            <v>Rango</v>
          </cell>
          <cell r="T318" t="str">
            <v>Prioridad</v>
          </cell>
          <cell r="U318" t="str">
            <v>Ponderación Of. Y Serv.</v>
          </cell>
          <cell r="V318" t="str">
            <v>Ponderación Educ. y Salud.</v>
          </cell>
          <cell r="W318" t="str">
            <v>Rango</v>
          </cell>
        </row>
        <row r="319">
          <cell r="N319" t="str">
            <v>40.4</v>
          </cell>
          <cell r="O319">
            <v>40</v>
          </cell>
          <cell r="P319">
            <v>4</v>
          </cell>
          <cell r="Q319" t="str">
            <v>ARQ.AGUA.8</v>
          </cell>
          <cell r="R319" t="str">
            <v>Muy bueno</v>
          </cell>
          <cell r="S319" t="str">
            <v>70%-100%</v>
          </cell>
          <cell r="T319">
            <v>1</v>
          </cell>
          <cell r="U319">
            <v>0.02</v>
          </cell>
          <cell r="V319">
            <v>0.02</v>
          </cell>
          <cell r="W319">
            <v>0.7</v>
          </cell>
          <cell r="X319">
            <v>1</v>
          </cell>
        </row>
        <row r="320">
          <cell r="N320" t="str">
            <v>40.5</v>
          </cell>
          <cell r="O320">
            <v>40</v>
          </cell>
          <cell r="P320">
            <v>5</v>
          </cell>
          <cell r="Q320" t="str">
            <v>ARQ.AGUA.8</v>
          </cell>
          <cell r="R320" t="str">
            <v>Bueno</v>
          </cell>
          <cell r="S320" t="str">
            <v>50%-70%</v>
          </cell>
          <cell r="T320">
            <v>0.5</v>
          </cell>
          <cell r="U320">
            <v>0.01</v>
          </cell>
          <cell r="V320">
            <v>0.01</v>
          </cell>
          <cell r="W320">
            <v>0.5</v>
          </cell>
          <cell r="X320">
            <v>0.7</v>
          </cell>
        </row>
        <row r="321">
          <cell r="N321" t="str">
            <v>40.6</v>
          </cell>
          <cell r="O321">
            <v>40</v>
          </cell>
          <cell r="P321">
            <v>6</v>
          </cell>
          <cell r="Q321" t="str">
            <v>ARQ.AGUA.8</v>
          </cell>
          <cell r="R321" t="str">
            <v>Regular</v>
          </cell>
          <cell r="S321" t="str">
            <v>20%-50%</v>
          </cell>
          <cell r="T321">
            <v>0.2</v>
          </cell>
          <cell r="U321">
            <v>4.0000000000000001E-3</v>
          </cell>
          <cell r="V321">
            <v>4.0000000000000001E-3</v>
          </cell>
          <cell r="W321">
            <v>0.2</v>
          </cell>
          <cell r="X321">
            <v>0.5</v>
          </cell>
        </row>
        <row r="322">
          <cell r="N322" t="str">
            <v>40.7</v>
          </cell>
          <cell r="O322">
            <v>40</v>
          </cell>
          <cell r="P322">
            <v>7</v>
          </cell>
          <cell r="Q322" t="str">
            <v>ARQ.AGUA.8</v>
          </cell>
          <cell r="R322" t="str">
            <v>Minimo</v>
          </cell>
          <cell r="S322">
            <v>0</v>
          </cell>
          <cell r="T322">
            <v>0</v>
          </cell>
          <cell r="U322">
            <v>0</v>
          </cell>
          <cell r="V322">
            <v>0</v>
          </cell>
          <cell r="W322">
            <v>0</v>
          </cell>
          <cell r="X322">
            <v>0</v>
          </cell>
        </row>
        <row r="323">
          <cell r="N323" t="str">
            <v>40.8</v>
          </cell>
          <cell r="O323">
            <v>40</v>
          </cell>
          <cell r="P323">
            <v>8</v>
          </cell>
        </row>
        <row r="324">
          <cell r="N324" t="str">
            <v>41.1</v>
          </cell>
          <cell r="O324">
            <v>41</v>
          </cell>
          <cell r="P324">
            <v>1</v>
          </cell>
          <cell r="Q324" t="str">
            <v>8R</v>
          </cell>
          <cell r="R324" t="str">
            <v>Paisajismo</v>
          </cell>
          <cell r="T324" t="str">
            <v>Reducir 20% evapotransiración de proyecto de paisajismo</v>
          </cell>
          <cell r="V324" t="str">
            <v>Opción</v>
          </cell>
          <cell r="W324" t="str">
            <v>1 de 1</v>
          </cell>
        </row>
        <row r="325">
          <cell r="N325" t="str">
            <v>41.2</v>
          </cell>
          <cell r="O325">
            <v>41</v>
          </cell>
          <cell r="P325">
            <v>2</v>
          </cell>
          <cell r="Q325" t="str">
            <v>8R</v>
          </cell>
          <cell r="R325" t="str">
            <v>Disminución de la evapotranspiración [%]</v>
          </cell>
          <cell r="V325" t="str">
            <v>Simultáneo</v>
          </cell>
          <cell r="W325" t="str">
            <v>1 de 1</v>
          </cell>
        </row>
        <row r="326">
          <cell r="N326" t="str">
            <v>41.3</v>
          </cell>
          <cell r="O326">
            <v>41</v>
          </cell>
          <cell r="P326">
            <v>3</v>
          </cell>
          <cell r="Q326" t="str">
            <v>8R</v>
          </cell>
          <cell r="R326" t="str">
            <v>Nivel</v>
          </cell>
          <cell r="S326" t="str">
            <v>Rango</v>
          </cell>
          <cell r="T326" t="str">
            <v>Prioridad</v>
          </cell>
          <cell r="U326" t="str">
            <v>Ponderación Of. Y Serv.</v>
          </cell>
          <cell r="V326" t="str">
            <v>Ponderación Educ. y Salud.</v>
          </cell>
          <cell r="W326" t="str">
            <v>Rango</v>
          </cell>
        </row>
        <row r="327">
          <cell r="N327" t="str">
            <v>41.4</v>
          </cell>
          <cell r="O327">
            <v>41</v>
          </cell>
          <cell r="P327">
            <v>4</v>
          </cell>
          <cell r="Q327" t="str">
            <v>8R</v>
          </cell>
          <cell r="R327" t="str">
            <v>Muy bueno</v>
          </cell>
          <cell r="S327" t="str">
            <v>20%-100%</v>
          </cell>
          <cell r="T327">
            <v>1</v>
          </cell>
          <cell r="U327">
            <v>0</v>
          </cell>
          <cell r="V327">
            <v>0</v>
          </cell>
          <cell r="W327">
            <v>0.2</v>
          </cell>
          <cell r="X327">
            <v>1</v>
          </cell>
        </row>
        <row r="328">
          <cell r="N328" t="str">
            <v>41.5</v>
          </cell>
          <cell r="O328">
            <v>41</v>
          </cell>
          <cell r="P328">
            <v>5</v>
          </cell>
          <cell r="Q328" t="str">
            <v>8R</v>
          </cell>
          <cell r="R328" t="str">
            <v>Bueno</v>
          </cell>
          <cell r="S328" t="str">
            <v>20%-100%</v>
          </cell>
          <cell r="T328">
            <v>1</v>
          </cell>
          <cell r="U328">
            <v>0</v>
          </cell>
          <cell r="V328">
            <v>0</v>
          </cell>
          <cell r="W328">
            <v>0.2</v>
          </cell>
          <cell r="X328">
            <v>1</v>
          </cell>
        </row>
        <row r="329">
          <cell r="N329" t="str">
            <v>41.6</v>
          </cell>
          <cell r="O329">
            <v>41</v>
          </cell>
          <cell r="P329">
            <v>6</v>
          </cell>
          <cell r="Q329" t="str">
            <v>8R</v>
          </cell>
          <cell r="R329" t="str">
            <v>Regular</v>
          </cell>
          <cell r="S329" t="str">
            <v>20%-100%</v>
          </cell>
          <cell r="T329">
            <v>1</v>
          </cell>
          <cell r="U329">
            <v>0</v>
          </cell>
          <cell r="V329">
            <v>0</v>
          </cell>
          <cell r="W329">
            <v>0.2</v>
          </cell>
          <cell r="X329">
            <v>1</v>
          </cell>
        </row>
        <row r="330">
          <cell r="N330" t="str">
            <v>41.7</v>
          </cell>
          <cell r="O330">
            <v>41</v>
          </cell>
          <cell r="P330">
            <v>7</v>
          </cell>
          <cell r="Q330" t="str">
            <v>8R</v>
          </cell>
          <cell r="R330" t="str">
            <v>Minimo</v>
          </cell>
          <cell r="S330" t="str">
            <v>20%-100%</v>
          </cell>
          <cell r="T330">
            <v>1</v>
          </cell>
          <cell r="U330">
            <v>0</v>
          </cell>
          <cell r="V330">
            <v>0</v>
          </cell>
          <cell r="W330">
            <v>0.2</v>
          </cell>
          <cell r="X330">
            <v>1</v>
          </cell>
        </row>
        <row r="331">
          <cell r="N331" t="str">
            <v>41.8</v>
          </cell>
          <cell r="O331">
            <v>41</v>
          </cell>
          <cell r="P331">
            <v>8</v>
          </cell>
        </row>
        <row r="332">
          <cell r="N332" t="str">
            <v>42.1</v>
          </cell>
          <cell r="O332">
            <v>42</v>
          </cell>
          <cell r="P332">
            <v>1</v>
          </cell>
          <cell r="Q332" t="str">
            <v>ARQ.AGUA.9</v>
          </cell>
          <cell r="R332" t="str">
            <v>Agua incorporada en los materiales estructurales del edificio</v>
          </cell>
          <cell r="T332" t="str">
            <v>Agua incorporada en los materiales estructurales del edificio [%]</v>
          </cell>
          <cell r="V332" t="str">
            <v>Opción</v>
          </cell>
          <cell r="W332" t="str">
            <v>1 de 1</v>
          </cell>
        </row>
        <row r="333">
          <cell r="N333" t="str">
            <v>42.2</v>
          </cell>
          <cell r="O333">
            <v>42</v>
          </cell>
          <cell r="P333">
            <v>2</v>
          </cell>
          <cell r="Q333" t="str">
            <v>ARQ.AGUA.9</v>
          </cell>
          <cell r="R333" t="str">
            <v>Porcentaje de materiales en que se declara la información de agua incorporada</v>
          </cell>
          <cell r="V333" t="str">
            <v>Simultáneo</v>
          </cell>
          <cell r="W333" t="str">
            <v>1 de 1</v>
          </cell>
        </row>
        <row r="334">
          <cell r="N334" t="str">
            <v>42.3</v>
          </cell>
          <cell r="O334">
            <v>42</v>
          </cell>
          <cell r="P334">
            <v>3</v>
          </cell>
          <cell r="Q334" t="str">
            <v>ARQ.AGUA.9</v>
          </cell>
          <cell r="R334" t="str">
            <v>Nivel</v>
          </cell>
          <cell r="S334" t="str">
            <v>Rango</v>
          </cell>
          <cell r="T334" t="str">
            <v>Prioridad</v>
          </cell>
          <cell r="U334" t="str">
            <v>Ponderación Of. Y Serv.</v>
          </cell>
          <cell r="V334" t="str">
            <v>Ponderación Educ. y Salud.</v>
          </cell>
          <cell r="W334" t="str">
            <v>Rango</v>
          </cell>
        </row>
        <row r="335">
          <cell r="N335" t="str">
            <v>42.4</v>
          </cell>
          <cell r="O335">
            <v>42</v>
          </cell>
          <cell r="P335">
            <v>4</v>
          </cell>
          <cell r="Q335" t="str">
            <v>ARQ.AGUA.9</v>
          </cell>
          <cell r="R335" t="str">
            <v>Muy bueno</v>
          </cell>
          <cell r="S335" t="str">
            <v>4-4</v>
          </cell>
          <cell r="T335">
            <v>1</v>
          </cell>
          <cell r="U335">
            <v>0.01</v>
          </cell>
          <cell r="V335">
            <v>0.01</v>
          </cell>
          <cell r="W335">
            <v>4</v>
          </cell>
          <cell r="X335">
            <v>4</v>
          </cell>
        </row>
        <row r="336">
          <cell r="N336" t="str">
            <v>42.5</v>
          </cell>
          <cell r="O336">
            <v>42</v>
          </cell>
          <cell r="P336">
            <v>5</v>
          </cell>
          <cell r="Q336" t="str">
            <v>ARQ.AGUA.9</v>
          </cell>
          <cell r="R336" t="str">
            <v>Bueno</v>
          </cell>
          <cell r="S336" t="str">
            <v>3-3</v>
          </cell>
          <cell r="T336">
            <v>0.5</v>
          </cell>
          <cell r="U336">
            <v>5.0000000000000001E-3</v>
          </cell>
          <cell r="V336">
            <v>5.0000000000000001E-3</v>
          </cell>
          <cell r="W336">
            <v>3</v>
          </cell>
          <cell r="X336">
            <v>3</v>
          </cell>
        </row>
        <row r="337">
          <cell r="N337" t="str">
            <v>42.6</v>
          </cell>
          <cell r="O337">
            <v>42</v>
          </cell>
          <cell r="P337">
            <v>6</v>
          </cell>
          <cell r="Q337" t="str">
            <v>ARQ.AGUA.9</v>
          </cell>
          <cell r="R337" t="str">
            <v>Regular</v>
          </cell>
          <cell r="S337" t="str">
            <v>2-2</v>
          </cell>
          <cell r="T337">
            <v>0.2</v>
          </cell>
          <cell r="U337">
            <v>2E-3</v>
          </cell>
          <cell r="V337">
            <v>2E-3</v>
          </cell>
          <cell r="W337">
            <v>2</v>
          </cell>
          <cell r="X337">
            <v>2</v>
          </cell>
        </row>
        <row r="338">
          <cell r="N338" t="str">
            <v>42.7</v>
          </cell>
          <cell r="O338">
            <v>42</v>
          </cell>
          <cell r="P338">
            <v>7</v>
          </cell>
          <cell r="Q338" t="str">
            <v>ARQ.AGUA.9</v>
          </cell>
          <cell r="R338" t="str">
            <v>Minimo</v>
          </cell>
          <cell r="S338">
            <v>0</v>
          </cell>
          <cell r="T338">
            <v>0</v>
          </cell>
          <cell r="U338">
            <v>0</v>
          </cell>
          <cell r="V338">
            <v>0</v>
          </cell>
          <cell r="W338">
            <v>0</v>
          </cell>
          <cell r="X338">
            <v>0</v>
          </cell>
        </row>
        <row r="339">
          <cell r="N339" t="str">
            <v>42.8</v>
          </cell>
          <cell r="O339">
            <v>42</v>
          </cell>
          <cell r="P339">
            <v>8</v>
          </cell>
        </row>
        <row r="340">
          <cell r="N340" t="str">
            <v>43.1</v>
          </cell>
          <cell r="O340">
            <v>43</v>
          </cell>
          <cell r="P340">
            <v>1</v>
          </cell>
          <cell r="Q340" t="str">
            <v>ARQ.RESIDUOS.10</v>
          </cell>
          <cell r="R340" t="str">
            <v>Equipamiento para el Manejo de Residuos durante la operación del edificio</v>
          </cell>
          <cell r="T340" t="str">
            <v>Equipamiento para el Manejo de Residuos durante la operación del edificio</v>
          </cell>
          <cell r="V340" t="str">
            <v>Opción</v>
          </cell>
          <cell r="W340" t="str">
            <v>1 de 1</v>
          </cell>
        </row>
        <row r="341">
          <cell r="N341" t="str">
            <v>43.2</v>
          </cell>
          <cell r="O341">
            <v>43</v>
          </cell>
          <cell r="P341">
            <v>2</v>
          </cell>
          <cell r="Q341" t="str">
            <v>ARQ.RESIDUOS.10</v>
          </cell>
          <cell r="R341" t="str">
            <v>Equipamiento para el manejo de residuos durante la operación del edificio</v>
          </cell>
          <cell r="V341" t="str">
            <v>Simultáneo</v>
          </cell>
          <cell r="W341" t="str">
            <v>1 de 1</v>
          </cell>
        </row>
        <row r="342">
          <cell r="N342" t="str">
            <v>43.3</v>
          </cell>
          <cell r="O342">
            <v>43</v>
          </cell>
          <cell r="P342">
            <v>3</v>
          </cell>
          <cell r="Q342" t="str">
            <v>ARQ.RESIDUOS.10</v>
          </cell>
          <cell r="R342" t="str">
            <v>Nivel</v>
          </cell>
          <cell r="S342" t="str">
            <v>Rango</v>
          </cell>
          <cell r="T342" t="str">
            <v>Prioridad</v>
          </cell>
          <cell r="U342" t="str">
            <v>Ponderación Of. Y Serv.</v>
          </cell>
          <cell r="V342" t="str">
            <v>Ponderación Educ. y Salud.</v>
          </cell>
          <cell r="W342" t="str">
            <v>Rango</v>
          </cell>
        </row>
        <row r="343">
          <cell r="N343" t="str">
            <v>43.4</v>
          </cell>
          <cell r="O343">
            <v>43</v>
          </cell>
          <cell r="P343">
            <v>4</v>
          </cell>
          <cell r="Q343" t="str">
            <v>ARQ.RESIDUOS.10</v>
          </cell>
          <cell r="R343" t="str">
            <v>Muy bueno</v>
          </cell>
          <cell r="S343" t="str">
            <v>Cumple requisitos equipamiento</v>
          </cell>
          <cell r="T343">
            <v>1</v>
          </cell>
          <cell r="U343">
            <v>5.0000000000000001E-3</v>
          </cell>
          <cell r="V343">
            <v>0.01</v>
          </cell>
          <cell r="W343" t="str">
            <v>Cumple requisitos equipamiento</v>
          </cell>
          <cell r="X343" t="str">
            <v>Cumple requisitos equipamiento</v>
          </cell>
        </row>
        <row r="344">
          <cell r="N344" t="str">
            <v>43.5</v>
          </cell>
          <cell r="O344">
            <v>43</v>
          </cell>
          <cell r="P344">
            <v>5</v>
          </cell>
          <cell r="Q344" t="str">
            <v>ARQ.RESIDUOS.10</v>
          </cell>
          <cell r="R344" t="str">
            <v>Bueno</v>
          </cell>
          <cell r="S344" t="str">
            <v>Cumple requisitos equipamiento</v>
          </cell>
          <cell r="T344">
            <v>1</v>
          </cell>
          <cell r="U344">
            <v>5.0000000000000001E-3</v>
          </cell>
          <cell r="V344">
            <v>0.01</v>
          </cell>
          <cell r="W344" t="str">
            <v>Cumple requisitos equipamiento</v>
          </cell>
          <cell r="X344" t="str">
            <v>Cumple requisitos equipamiento</v>
          </cell>
        </row>
        <row r="345">
          <cell r="N345" t="str">
            <v>43.6</v>
          </cell>
          <cell r="O345">
            <v>43</v>
          </cell>
          <cell r="P345">
            <v>6</v>
          </cell>
          <cell r="Q345" t="str">
            <v>ARQ.RESIDUOS.10</v>
          </cell>
          <cell r="R345" t="str">
            <v>Regular</v>
          </cell>
          <cell r="S345" t="str">
            <v>Cumple requisitos equipamiento</v>
          </cell>
          <cell r="T345">
            <v>1</v>
          </cell>
          <cell r="U345">
            <v>5.0000000000000001E-3</v>
          </cell>
          <cell r="V345">
            <v>0.01</v>
          </cell>
          <cell r="W345" t="str">
            <v>Cumple requisitos equipamiento</v>
          </cell>
          <cell r="X345" t="str">
            <v>Cumple requisitos equipamiento</v>
          </cell>
        </row>
        <row r="346">
          <cell r="N346" t="str">
            <v>43.7</v>
          </cell>
          <cell r="O346">
            <v>43</v>
          </cell>
          <cell r="P346">
            <v>7</v>
          </cell>
          <cell r="Q346" t="str">
            <v>ARQ.RESIDUOS.10</v>
          </cell>
          <cell r="R346" t="str">
            <v>Minimo</v>
          </cell>
          <cell r="S346" t="str">
            <v>Cumple requisitos equipamiento</v>
          </cell>
          <cell r="T346">
            <v>1</v>
          </cell>
          <cell r="U346">
            <v>5.0000000000000001E-3</v>
          </cell>
          <cell r="V346">
            <v>0.01</v>
          </cell>
          <cell r="W346" t="str">
            <v>Cumple requisitos equipamiento</v>
          </cell>
          <cell r="X346" t="str">
            <v>Cumple requisitos equipamiento</v>
          </cell>
        </row>
        <row r="347">
          <cell r="N347" t="str">
            <v>43.8</v>
          </cell>
          <cell r="O347">
            <v>43</v>
          </cell>
          <cell r="P347">
            <v>8</v>
          </cell>
        </row>
        <row r="348">
          <cell r="N348" t="str">
            <v>44.1</v>
          </cell>
          <cell r="O348">
            <v>44</v>
          </cell>
          <cell r="P348">
            <v>1</v>
          </cell>
          <cell r="Q348" t="str">
            <v>INST.CAI.11.1</v>
          </cell>
          <cell r="R348" t="str">
            <v>Ventilación mecánica</v>
          </cell>
          <cell r="T348" t="str">
            <v>Caudal</v>
          </cell>
          <cell r="V348" t="str">
            <v>Opción</v>
          </cell>
          <cell r="W348" t="str">
            <v>1 de 1</v>
          </cell>
        </row>
        <row r="349">
          <cell r="N349" t="str">
            <v>44.2</v>
          </cell>
          <cell r="O349">
            <v>44</v>
          </cell>
          <cell r="P349">
            <v>2</v>
          </cell>
          <cell r="Q349" t="str">
            <v>INST.CAI.11.1</v>
          </cell>
          <cell r="R349" t="str">
            <v>Caudal ventilación [litros/seg]</v>
          </cell>
          <cell r="V349" t="str">
            <v>Simultáneo</v>
          </cell>
          <cell r="W349" t="str">
            <v>1 de 1</v>
          </cell>
        </row>
        <row r="350">
          <cell r="N350" t="str">
            <v>44.3</v>
          </cell>
          <cell r="O350">
            <v>44</v>
          </cell>
          <cell r="P350">
            <v>3</v>
          </cell>
          <cell r="Q350" t="str">
            <v>INST.CAI.11.1</v>
          </cell>
          <cell r="R350" t="str">
            <v>Nivel</v>
          </cell>
          <cell r="S350" t="str">
            <v>Rango</v>
          </cell>
          <cell r="T350" t="str">
            <v>Prioridad</v>
          </cell>
          <cell r="U350" t="str">
            <v>Ponderación Of. Y Serv.</v>
          </cell>
          <cell r="V350" t="str">
            <v>Ponderación Educ. y Salud.</v>
          </cell>
          <cell r="W350" t="str">
            <v>Rango</v>
          </cell>
        </row>
        <row r="351">
          <cell r="N351" t="str">
            <v>44.4</v>
          </cell>
          <cell r="O351">
            <v>44</v>
          </cell>
          <cell r="P351">
            <v>4</v>
          </cell>
          <cell r="Q351" t="str">
            <v>INST.CAI.11.1</v>
          </cell>
          <cell r="R351" t="str">
            <v>Muy bueno</v>
          </cell>
          <cell r="S351" t="str">
            <v>25%-100%</v>
          </cell>
          <cell r="T351">
            <v>0.5</v>
          </cell>
          <cell r="U351">
            <v>0.03</v>
          </cell>
          <cell r="V351">
            <v>0.03</v>
          </cell>
          <cell r="W351">
            <v>0.25</v>
          </cell>
          <cell r="X351">
            <v>1</v>
          </cell>
        </row>
        <row r="352">
          <cell r="N352" t="str">
            <v>44.5</v>
          </cell>
          <cell r="O352">
            <v>44</v>
          </cell>
          <cell r="P352">
            <v>5</v>
          </cell>
          <cell r="Q352" t="str">
            <v>INST.CAI.11.1</v>
          </cell>
          <cell r="R352" t="str">
            <v>Bueno</v>
          </cell>
          <cell r="S352" t="str">
            <v>0%-25%</v>
          </cell>
          <cell r="T352">
            <v>0.25</v>
          </cell>
          <cell r="U352">
            <v>1.4999999999999999E-2</v>
          </cell>
          <cell r="V352">
            <v>1.4999999999999999E-2</v>
          </cell>
          <cell r="W352">
            <v>0</v>
          </cell>
          <cell r="X352">
            <v>0.25</v>
          </cell>
        </row>
        <row r="353">
          <cell r="N353" t="str">
            <v>44.6</v>
          </cell>
          <cell r="O353">
            <v>44</v>
          </cell>
          <cell r="P353">
            <v>6</v>
          </cell>
          <cell r="Q353" t="str">
            <v>INST.CAI.11.1</v>
          </cell>
          <cell r="R353" t="str">
            <v>Regular</v>
          </cell>
          <cell r="S353">
            <v>0</v>
          </cell>
          <cell r="T353">
            <v>0</v>
          </cell>
          <cell r="U353">
            <v>0</v>
          </cell>
          <cell r="V353">
            <v>0</v>
          </cell>
          <cell r="W353">
            <v>0</v>
          </cell>
          <cell r="X353">
            <v>0</v>
          </cell>
        </row>
        <row r="354">
          <cell r="N354" t="str">
            <v>44.7</v>
          </cell>
          <cell r="O354">
            <v>44</v>
          </cell>
          <cell r="P354">
            <v>7</v>
          </cell>
          <cell r="Q354" t="str">
            <v>INST.CAI.11.1</v>
          </cell>
          <cell r="R354" t="str">
            <v>Minimo</v>
          </cell>
          <cell r="S354">
            <v>0</v>
          </cell>
          <cell r="T354">
            <v>0</v>
          </cell>
          <cell r="U354">
            <v>0</v>
          </cell>
          <cell r="V354">
            <v>0</v>
          </cell>
          <cell r="W354">
            <v>0</v>
          </cell>
          <cell r="X354">
            <v>0</v>
          </cell>
        </row>
        <row r="355">
          <cell r="N355" t="str">
            <v>44.8</v>
          </cell>
          <cell r="O355">
            <v>44</v>
          </cell>
          <cell r="P355">
            <v>8</v>
          </cell>
        </row>
        <row r="356">
          <cell r="N356" t="str">
            <v>45.1</v>
          </cell>
          <cell r="O356">
            <v>45</v>
          </cell>
          <cell r="P356">
            <v>1</v>
          </cell>
          <cell r="Q356" t="str">
            <v>INST.CAI.11.2</v>
          </cell>
          <cell r="R356" t="str">
            <v>Ventilación mecánica</v>
          </cell>
          <cell r="T356" t="str">
            <v>Filtraje</v>
          </cell>
          <cell r="V356" t="str">
            <v>Opción</v>
          </cell>
          <cell r="W356" t="str">
            <v>1 de 2</v>
          </cell>
        </row>
        <row r="357">
          <cell r="N357" t="str">
            <v>45.2</v>
          </cell>
          <cell r="O357">
            <v>45</v>
          </cell>
          <cell r="P357">
            <v>2</v>
          </cell>
          <cell r="Q357" t="str">
            <v>INST.CAI.11.2</v>
          </cell>
          <cell r="R357" t="str">
            <v>Eficiencia promedio filtraje [% ]</v>
          </cell>
          <cell r="V357" t="str">
            <v>Simultáneo</v>
          </cell>
          <cell r="W357" t="str">
            <v>1 de 1</v>
          </cell>
        </row>
        <row r="358">
          <cell r="N358" t="str">
            <v>45.3</v>
          </cell>
          <cell r="O358">
            <v>45</v>
          </cell>
          <cell r="P358">
            <v>3</v>
          </cell>
          <cell r="Q358" t="str">
            <v>INST.CAI.11.2</v>
          </cell>
          <cell r="R358" t="str">
            <v>Nivel</v>
          </cell>
          <cell r="S358" t="str">
            <v>Rango</v>
          </cell>
          <cell r="T358" t="str">
            <v>Prioridad</v>
          </cell>
          <cell r="U358" t="str">
            <v>Ponderación Of. Y Serv.</v>
          </cell>
          <cell r="V358" t="str">
            <v>Ponderación Educ. y Salud.</v>
          </cell>
          <cell r="W358" t="str">
            <v>Rango</v>
          </cell>
        </row>
        <row r="359">
          <cell r="N359" t="str">
            <v>45.4</v>
          </cell>
          <cell r="O359">
            <v>45</v>
          </cell>
          <cell r="P359">
            <v>4</v>
          </cell>
          <cell r="Q359" t="str">
            <v>INST.CAI.11.2</v>
          </cell>
          <cell r="R359" t="str">
            <v>Muy bueno</v>
          </cell>
          <cell r="S359" t="str">
            <v>50%-100%</v>
          </cell>
          <cell r="T359">
            <v>0.5</v>
          </cell>
          <cell r="U359">
            <v>0.01</v>
          </cell>
          <cell r="V359">
            <v>0.01</v>
          </cell>
          <cell r="W359">
            <v>0.5</v>
          </cell>
          <cell r="X359">
            <v>1</v>
          </cell>
        </row>
        <row r="360">
          <cell r="N360" t="str">
            <v>45.5</v>
          </cell>
          <cell r="O360">
            <v>45</v>
          </cell>
          <cell r="P360">
            <v>5</v>
          </cell>
          <cell r="Q360" t="str">
            <v>INST.CAI.11.2</v>
          </cell>
          <cell r="R360" t="str">
            <v>Bueno</v>
          </cell>
          <cell r="S360" t="str">
            <v>40%-50%</v>
          </cell>
          <cell r="T360">
            <v>0.375</v>
          </cell>
          <cell r="U360">
            <v>7.4999999999999997E-3</v>
          </cell>
          <cell r="V360">
            <v>7.4999999999999997E-3</v>
          </cell>
          <cell r="W360">
            <v>0.4</v>
          </cell>
          <cell r="X360">
            <v>0.5</v>
          </cell>
        </row>
        <row r="361">
          <cell r="N361" t="str">
            <v>45.6</v>
          </cell>
          <cell r="O361">
            <v>45</v>
          </cell>
          <cell r="P361">
            <v>6</v>
          </cell>
          <cell r="Q361" t="str">
            <v>INST.CAI.11.2</v>
          </cell>
          <cell r="R361" t="str">
            <v>Regular</v>
          </cell>
          <cell r="S361" t="str">
            <v>30%-40%</v>
          </cell>
          <cell r="T361">
            <v>0.25</v>
          </cell>
          <cell r="U361">
            <v>5.0000000000000001E-3</v>
          </cell>
          <cell r="V361">
            <v>5.0000000000000001E-3</v>
          </cell>
          <cell r="W361">
            <v>0.3</v>
          </cell>
          <cell r="X361">
            <v>0.4</v>
          </cell>
        </row>
        <row r="362">
          <cell r="N362" t="str">
            <v>45.7</v>
          </cell>
          <cell r="O362">
            <v>45</v>
          </cell>
          <cell r="P362">
            <v>7</v>
          </cell>
          <cell r="Q362" t="str">
            <v>INST.CAI.11.2</v>
          </cell>
          <cell r="R362" t="str">
            <v>Minimo</v>
          </cell>
          <cell r="S362">
            <v>0</v>
          </cell>
          <cell r="T362">
            <v>0</v>
          </cell>
          <cell r="U362">
            <v>0</v>
          </cell>
          <cell r="V362">
            <v>0</v>
          </cell>
          <cell r="W362">
            <v>0</v>
          </cell>
          <cell r="X362">
            <v>0</v>
          </cell>
        </row>
        <row r="363">
          <cell r="N363" t="str">
            <v>45.8</v>
          </cell>
          <cell r="O363">
            <v>45</v>
          </cell>
          <cell r="P363">
            <v>8</v>
          </cell>
        </row>
        <row r="364">
          <cell r="N364" t="str">
            <v>46.1</v>
          </cell>
          <cell r="O364">
            <v>46</v>
          </cell>
          <cell r="P364">
            <v>1</v>
          </cell>
          <cell r="Q364" t="str">
            <v>INST.CAI.11.2</v>
          </cell>
          <cell r="R364" t="str">
            <v>Ventilación mecánica</v>
          </cell>
          <cell r="T364" t="str">
            <v>Filtraje</v>
          </cell>
          <cell r="V364" t="str">
            <v>Opción</v>
          </cell>
          <cell r="W364" t="str">
            <v>2 de 2</v>
          </cell>
        </row>
        <row r="365">
          <cell r="N365" t="str">
            <v>46.2</v>
          </cell>
          <cell r="O365">
            <v>46</v>
          </cell>
          <cell r="P365">
            <v>2</v>
          </cell>
          <cell r="Q365" t="str">
            <v>INST.CAI.11.2</v>
          </cell>
          <cell r="R365" t="str">
            <v>Eficiencia promedio filtraje [MERV]</v>
          </cell>
          <cell r="V365" t="str">
            <v>Simultáneo</v>
          </cell>
          <cell r="W365" t="str">
            <v>1 de 1</v>
          </cell>
        </row>
        <row r="366">
          <cell r="N366" t="str">
            <v>46.3</v>
          </cell>
          <cell r="O366">
            <v>46</v>
          </cell>
          <cell r="P366">
            <v>3</v>
          </cell>
          <cell r="Q366" t="str">
            <v>INST.CAI.11.2</v>
          </cell>
          <cell r="R366" t="str">
            <v>Nivel</v>
          </cell>
          <cell r="S366" t="str">
            <v>Rango</v>
          </cell>
          <cell r="T366" t="str">
            <v>Prioridad</v>
          </cell>
          <cell r="U366" t="str">
            <v>Ponderación Of. Y Serv.</v>
          </cell>
          <cell r="V366" t="str">
            <v>Ponderación Educ. y Salud.</v>
          </cell>
          <cell r="W366" t="str">
            <v>Rango</v>
          </cell>
        </row>
        <row r="367">
          <cell r="N367" t="str">
            <v>46.4</v>
          </cell>
          <cell r="O367">
            <v>46</v>
          </cell>
          <cell r="P367">
            <v>4</v>
          </cell>
          <cell r="Q367" t="str">
            <v>INST.CAI.11.2</v>
          </cell>
          <cell r="R367" t="str">
            <v>Muy bueno</v>
          </cell>
          <cell r="S367" t="str">
            <v>98%-100%</v>
          </cell>
          <cell r="T367">
            <v>0.5</v>
          </cell>
          <cell r="U367">
            <v>0.01</v>
          </cell>
          <cell r="V367">
            <v>0.01</v>
          </cell>
          <cell r="W367">
            <v>0.98</v>
          </cell>
          <cell r="X367">
            <v>1</v>
          </cell>
        </row>
        <row r="368">
          <cell r="N368" t="str">
            <v>46.5</v>
          </cell>
          <cell r="O368">
            <v>46</v>
          </cell>
          <cell r="P368">
            <v>5</v>
          </cell>
          <cell r="Q368" t="str">
            <v>INST.CAI.11.2</v>
          </cell>
          <cell r="R368" t="str">
            <v>Bueno</v>
          </cell>
          <cell r="S368" t="str">
            <v>95%-98%</v>
          </cell>
          <cell r="T368">
            <v>0.375</v>
          </cell>
          <cell r="U368">
            <v>7.4999999999999997E-3</v>
          </cell>
          <cell r="V368">
            <v>7.4999999999999997E-3</v>
          </cell>
          <cell r="W368">
            <v>0.95</v>
          </cell>
          <cell r="X368">
            <v>0.98</v>
          </cell>
        </row>
        <row r="369">
          <cell r="N369" t="str">
            <v>46.6</v>
          </cell>
          <cell r="O369">
            <v>46</v>
          </cell>
          <cell r="P369">
            <v>6</v>
          </cell>
          <cell r="Q369" t="str">
            <v>INST.CAI.11.2</v>
          </cell>
          <cell r="R369" t="str">
            <v>Regular</v>
          </cell>
          <cell r="S369" t="str">
            <v>90%-95%</v>
          </cell>
          <cell r="T369">
            <v>0.25</v>
          </cell>
          <cell r="U369">
            <v>5.0000000000000001E-3</v>
          </cell>
          <cell r="V369">
            <v>5.0000000000000001E-3</v>
          </cell>
          <cell r="W369">
            <v>0.9</v>
          </cell>
          <cell r="X369">
            <v>0.95</v>
          </cell>
        </row>
        <row r="370">
          <cell r="N370" t="str">
            <v>46.7</v>
          </cell>
          <cell r="O370">
            <v>46</v>
          </cell>
          <cell r="P370">
            <v>7</v>
          </cell>
          <cell r="Q370" t="str">
            <v>INST.CAI.11.2</v>
          </cell>
          <cell r="R370" t="str">
            <v>Minimo</v>
          </cell>
          <cell r="S370">
            <v>0</v>
          </cell>
          <cell r="T370">
            <v>0</v>
          </cell>
          <cell r="U370">
            <v>0</v>
          </cell>
          <cell r="V370">
            <v>0</v>
          </cell>
          <cell r="W370">
            <v>0</v>
          </cell>
          <cell r="X370">
            <v>0</v>
          </cell>
        </row>
        <row r="371">
          <cell r="N371" t="str">
            <v>46.8</v>
          </cell>
          <cell r="O371">
            <v>46</v>
          </cell>
          <cell r="P371">
            <v>8</v>
          </cell>
        </row>
        <row r="372">
          <cell r="N372" t="str">
            <v>47.1</v>
          </cell>
          <cell r="O372">
            <v>47</v>
          </cell>
          <cell r="P372">
            <v>1</v>
          </cell>
          <cell r="Q372" t="str">
            <v>INST.CAI.11.3</v>
          </cell>
          <cell r="R372" t="str">
            <v>Monitoreo Calidad del aire</v>
          </cell>
          <cell r="T372" t="str">
            <v>Monitoreo Calidad del aire</v>
          </cell>
          <cell r="V372" t="str">
            <v>Opción</v>
          </cell>
          <cell r="W372" t="str">
            <v>1 de 1</v>
          </cell>
        </row>
        <row r="373">
          <cell r="N373" t="str">
            <v>47.2</v>
          </cell>
          <cell r="O373">
            <v>47</v>
          </cell>
          <cell r="P373">
            <v>2</v>
          </cell>
          <cell r="Q373" t="str">
            <v>INST.CAI.11.3</v>
          </cell>
          <cell r="R373" t="str">
            <v>Sistema de monitoreo de concentración de CO2</v>
          </cell>
          <cell r="V373" t="str">
            <v>Simultáneo</v>
          </cell>
          <cell r="W373" t="str">
            <v>1 de 1</v>
          </cell>
        </row>
        <row r="374">
          <cell r="N374" t="str">
            <v>47.3</v>
          </cell>
          <cell r="O374">
            <v>47</v>
          </cell>
          <cell r="P374">
            <v>3</v>
          </cell>
          <cell r="Q374" t="str">
            <v>INST.CAI.11.3</v>
          </cell>
          <cell r="R374" t="str">
            <v>Nivel</v>
          </cell>
          <cell r="S374" t="str">
            <v>Rango</v>
          </cell>
          <cell r="T374" t="str">
            <v>Prioridad</v>
          </cell>
          <cell r="U374" t="str">
            <v>Ponderación Of. Y Serv.</v>
          </cell>
          <cell r="V374" t="str">
            <v>Ponderación Educ. y Salud.</v>
          </cell>
          <cell r="W374" t="str">
            <v>Rango</v>
          </cell>
        </row>
        <row r="375">
          <cell r="N375" t="str">
            <v>47.4</v>
          </cell>
          <cell r="O375">
            <v>47</v>
          </cell>
          <cell r="P375">
            <v>4</v>
          </cell>
          <cell r="Q375" t="str">
            <v>INST.CAI.11.3</v>
          </cell>
          <cell r="R375" t="str">
            <v>Muy bueno</v>
          </cell>
          <cell r="S375" t="str">
            <v>Cumple con requisitos de monitoreo</v>
          </cell>
          <cell r="T375">
            <v>1</v>
          </cell>
          <cell r="U375">
            <v>0.01</v>
          </cell>
          <cell r="V375">
            <v>0.01</v>
          </cell>
          <cell r="W375" t="str">
            <v>Cumple con requisitos de monitoreo</v>
          </cell>
          <cell r="X375" t="str">
            <v>Cumple con requisitos de monitoreo</v>
          </cell>
        </row>
        <row r="376">
          <cell r="N376" t="str">
            <v>47.5</v>
          </cell>
          <cell r="O376">
            <v>47</v>
          </cell>
          <cell r="P376">
            <v>5</v>
          </cell>
          <cell r="Q376" t="str">
            <v>INST.CAI.11.3</v>
          </cell>
          <cell r="R376" t="str">
            <v>Bueno</v>
          </cell>
          <cell r="S376" t="str">
            <v>Cumple con requisitos de monitoreo</v>
          </cell>
          <cell r="T376">
            <v>1</v>
          </cell>
          <cell r="U376">
            <v>0.01</v>
          </cell>
          <cell r="V376">
            <v>0.01</v>
          </cell>
          <cell r="W376" t="str">
            <v>Cumple con requisitos de monitoreo</v>
          </cell>
          <cell r="X376" t="str">
            <v>Cumple con requisitos de monitoreo</v>
          </cell>
        </row>
        <row r="377">
          <cell r="N377" t="str">
            <v>47.6</v>
          </cell>
          <cell r="O377">
            <v>47</v>
          </cell>
          <cell r="P377">
            <v>6</v>
          </cell>
          <cell r="Q377" t="str">
            <v>INST.CAI.11.3</v>
          </cell>
          <cell r="R377" t="str">
            <v>Regular</v>
          </cell>
          <cell r="S377" t="str">
            <v>Cumple con requisitos de monitoreo</v>
          </cell>
          <cell r="T377">
            <v>1</v>
          </cell>
          <cell r="U377">
            <v>0.01</v>
          </cell>
          <cell r="V377">
            <v>0.01</v>
          </cell>
          <cell r="W377" t="str">
            <v>Cumple con requisitos de monitoreo</v>
          </cell>
          <cell r="X377" t="str">
            <v>Cumple con requisitos de monitoreo</v>
          </cell>
        </row>
        <row r="378">
          <cell r="N378" t="str">
            <v>47.7</v>
          </cell>
          <cell r="O378">
            <v>47</v>
          </cell>
          <cell r="P378">
            <v>7</v>
          </cell>
          <cell r="Q378" t="str">
            <v>INST.CAI.11.3</v>
          </cell>
          <cell r="R378" t="str">
            <v>Minimo</v>
          </cell>
          <cell r="S378" t="str">
            <v>Cumple con requisitos de monitoreo</v>
          </cell>
          <cell r="T378">
            <v>1</v>
          </cell>
          <cell r="U378">
            <v>0.01</v>
          </cell>
          <cell r="V378">
            <v>0.01</v>
          </cell>
          <cell r="W378" t="str">
            <v>Cumple con requisitos de monitoreo</v>
          </cell>
          <cell r="X378" t="str">
            <v>Cumple con requisitos de monitoreo</v>
          </cell>
        </row>
        <row r="379">
          <cell r="N379" t="str">
            <v>47.8</v>
          </cell>
          <cell r="O379">
            <v>47</v>
          </cell>
          <cell r="P379">
            <v>8</v>
          </cell>
        </row>
        <row r="380">
          <cell r="N380" t="str">
            <v>48.1</v>
          </cell>
          <cell r="O380">
            <v>48</v>
          </cell>
          <cell r="P380">
            <v>1</v>
          </cell>
          <cell r="Q380" t="str">
            <v>11R1</v>
          </cell>
          <cell r="R380" t="str">
            <v>Ventilación mecánica</v>
          </cell>
          <cell r="T380" t="str">
            <v>No utlizar sistemas de calefacción de combustión en base a llama abierta</v>
          </cell>
          <cell r="V380" t="str">
            <v>Opción</v>
          </cell>
          <cell r="W380" t="str">
            <v>1 de 1</v>
          </cell>
        </row>
        <row r="381">
          <cell r="N381" t="str">
            <v>48.2</v>
          </cell>
          <cell r="O381">
            <v>48</v>
          </cell>
          <cell r="P381">
            <v>2</v>
          </cell>
          <cell r="Q381" t="str">
            <v>11R1</v>
          </cell>
          <cell r="R381" t="str">
            <v>Sistemas de calefacción utilizados</v>
          </cell>
          <cell r="V381" t="str">
            <v>Simultáneo</v>
          </cell>
          <cell r="W381" t="str">
            <v>1 de 1</v>
          </cell>
        </row>
        <row r="382">
          <cell r="N382" t="str">
            <v>48.3</v>
          </cell>
          <cell r="O382">
            <v>48</v>
          </cell>
          <cell r="P382">
            <v>3</v>
          </cell>
          <cell r="Q382" t="str">
            <v>11R1</v>
          </cell>
          <cell r="R382" t="str">
            <v>Nivel</v>
          </cell>
          <cell r="S382" t="str">
            <v>Rango</v>
          </cell>
          <cell r="T382" t="str">
            <v>Prioridad</v>
          </cell>
          <cell r="U382" t="str">
            <v>Ponderación Of. Y Serv.</v>
          </cell>
          <cell r="V382" t="str">
            <v>Ponderación Educ. y Salud.</v>
          </cell>
          <cell r="W382" t="str">
            <v>Rango</v>
          </cell>
        </row>
        <row r="383">
          <cell r="N383" t="str">
            <v>48.4</v>
          </cell>
          <cell r="O383">
            <v>48</v>
          </cell>
          <cell r="P383">
            <v>4</v>
          </cell>
          <cell r="Q383" t="str">
            <v>11R1</v>
          </cell>
          <cell r="R383" t="str">
            <v>Muy bueno</v>
          </cell>
          <cell r="S383" t="str">
            <v>No presenta combustión llama abierta en calefacción</v>
          </cell>
          <cell r="T383">
            <v>1</v>
          </cell>
          <cell r="U383">
            <v>0</v>
          </cell>
          <cell r="V383">
            <v>0</v>
          </cell>
          <cell r="W383" t="str">
            <v>No presenta combustión llama abierta en calefacción</v>
          </cell>
          <cell r="X383" t="str">
            <v>No presenta combustión llama abierta en calefacción</v>
          </cell>
        </row>
        <row r="384">
          <cell r="N384" t="str">
            <v>48.5</v>
          </cell>
          <cell r="O384">
            <v>48</v>
          </cell>
          <cell r="P384">
            <v>5</v>
          </cell>
          <cell r="Q384" t="str">
            <v>11R1</v>
          </cell>
          <cell r="R384" t="str">
            <v>Bueno</v>
          </cell>
          <cell r="S384" t="str">
            <v>No presenta combustión llama abierta en calefacción</v>
          </cell>
          <cell r="T384">
            <v>1</v>
          </cell>
          <cell r="U384">
            <v>0</v>
          </cell>
          <cell r="V384">
            <v>0</v>
          </cell>
          <cell r="W384" t="str">
            <v>No presenta combustión llama abierta en calefacción</v>
          </cell>
          <cell r="X384" t="str">
            <v>No presenta combustión llama abierta en calefacción</v>
          </cell>
        </row>
        <row r="385">
          <cell r="N385" t="str">
            <v>48.6</v>
          </cell>
          <cell r="O385">
            <v>48</v>
          </cell>
          <cell r="P385">
            <v>6</v>
          </cell>
          <cell r="Q385" t="str">
            <v>11R1</v>
          </cell>
          <cell r="R385" t="str">
            <v>Regular</v>
          </cell>
          <cell r="S385" t="str">
            <v>No presenta combustión llama abierta en calefacción</v>
          </cell>
          <cell r="T385">
            <v>1</v>
          </cell>
          <cell r="U385">
            <v>0</v>
          </cell>
          <cell r="V385">
            <v>0</v>
          </cell>
          <cell r="W385" t="str">
            <v>No presenta combustión llama abierta en calefacción</v>
          </cell>
          <cell r="X385" t="str">
            <v>No presenta combustión llama abierta en calefacción</v>
          </cell>
        </row>
        <row r="386">
          <cell r="N386" t="str">
            <v>48.7</v>
          </cell>
          <cell r="O386">
            <v>48</v>
          </cell>
          <cell r="P386">
            <v>7</v>
          </cell>
          <cell r="Q386" t="str">
            <v>11R1</v>
          </cell>
          <cell r="R386" t="str">
            <v>Minimo</v>
          </cell>
          <cell r="S386" t="str">
            <v>No presenta combustión llama abierta en calefacción</v>
          </cell>
          <cell r="T386">
            <v>1</v>
          </cell>
          <cell r="U386">
            <v>0</v>
          </cell>
          <cell r="V386">
            <v>0</v>
          </cell>
          <cell r="W386" t="str">
            <v>No presenta combustión llama abierta en calefacción</v>
          </cell>
          <cell r="X386" t="str">
            <v>No presenta combustión llama abierta en calefacción</v>
          </cell>
        </row>
        <row r="387">
          <cell r="N387" t="str">
            <v>48.8</v>
          </cell>
          <cell r="O387">
            <v>48</v>
          </cell>
          <cell r="P387">
            <v>8</v>
          </cell>
        </row>
        <row r="388">
          <cell r="N388" t="str">
            <v>49.1</v>
          </cell>
          <cell r="O388">
            <v>49</v>
          </cell>
          <cell r="P388">
            <v>1</v>
          </cell>
          <cell r="Q388" t="str">
            <v>11R2</v>
          </cell>
          <cell r="R388" t="str">
            <v>Ventilación mecánica</v>
          </cell>
          <cell r="T388" t="str">
            <v>Eficiencia promedio de filtraje</v>
          </cell>
          <cell r="V388" t="str">
            <v>Opción</v>
          </cell>
          <cell r="W388" t="str">
            <v>1 de 2</v>
          </cell>
        </row>
        <row r="389">
          <cell r="N389" t="str">
            <v>49.2</v>
          </cell>
          <cell r="O389">
            <v>49</v>
          </cell>
          <cell r="P389">
            <v>2</v>
          </cell>
          <cell r="Q389" t="str">
            <v>11R2</v>
          </cell>
          <cell r="R389" t="str">
            <v>Requisito Eficiencia promedio filtraje [%]</v>
          </cell>
          <cell r="V389" t="str">
            <v>Simultáneo</v>
          </cell>
          <cell r="W389" t="str">
            <v>1 de 1</v>
          </cell>
        </row>
        <row r="390">
          <cell r="N390" t="str">
            <v>49.3</v>
          </cell>
          <cell r="O390">
            <v>49</v>
          </cell>
          <cell r="P390">
            <v>3</v>
          </cell>
          <cell r="Q390" t="str">
            <v>11R2</v>
          </cell>
          <cell r="R390" t="str">
            <v>Nivel</v>
          </cell>
          <cell r="S390" t="str">
            <v>Rango</v>
          </cell>
          <cell r="T390" t="str">
            <v>Prioridad</v>
          </cell>
          <cell r="U390" t="str">
            <v>Ponderación Of. Y Serv.</v>
          </cell>
          <cell r="V390" t="str">
            <v>Ponderación Educ. y Salud.</v>
          </cell>
          <cell r="W390" t="str">
            <v>Rango</v>
          </cell>
        </row>
        <row r="391">
          <cell r="N391" t="str">
            <v>49.4</v>
          </cell>
          <cell r="O391">
            <v>49</v>
          </cell>
          <cell r="P391">
            <v>4</v>
          </cell>
          <cell r="Q391" t="str">
            <v>11R2</v>
          </cell>
          <cell r="R391" t="str">
            <v>Muy bueno</v>
          </cell>
          <cell r="S391" t="str">
            <v>20%-100%</v>
          </cell>
          <cell r="T391">
            <v>1</v>
          </cell>
          <cell r="U391">
            <v>0</v>
          </cell>
          <cell r="V391">
            <v>0</v>
          </cell>
          <cell r="W391">
            <v>0.2</v>
          </cell>
          <cell r="X391">
            <v>1</v>
          </cell>
        </row>
        <row r="392">
          <cell r="N392" t="str">
            <v>49.5</v>
          </cell>
          <cell r="O392">
            <v>49</v>
          </cell>
          <cell r="P392">
            <v>5</v>
          </cell>
          <cell r="Q392" t="str">
            <v>11R2</v>
          </cell>
          <cell r="R392" t="str">
            <v>Bueno</v>
          </cell>
          <cell r="S392" t="str">
            <v>20%-100%</v>
          </cell>
          <cell r="T392">
            <v>1</v>
          </cell>
          <cell r="U392">
            <v>0</v>
          </cell>
          <cell r="V392">
            <v>0</v>
          </cell>
          <cell r="W392">
            <v>0.2</v>
          </cell>
          <cell r="X392">
            <v>1</v>
          </cell>
        </row>
        <row r="393">
          <cell r="N393" t="str">
            <v>49.6</v>
          </cell>
          <cell r="O393">
            <v>49</v>
          </cell>
          <cell r="P393">
            <v>6</v>
          </cell>
          <cell r="Q393" t="str">
            <v>11R2</v>
          </cell>
          <cell r="R393" t="str">
            <v>Regular</v>
          </cell>
          <cell r="S393" t="str">
            <v>20%-100%</v>
          </cell>
          <cell r="T393">
            <v>1</v>
          </cell>
          <cell r="U393">
            <v>0</v>
          </cell>
          <cell r="V393">
            <v>0</v>
          </cell>
          <cell r="W393">
            <v>0.2</v>
          </cell>
          <cell r="X393">
            <v>1</v>
          </cell>
        </row>
        <row r="394">
          <cell r="N394" t="str">
            <v>49.7</v>
          </cell>
          <cell r="O394">
            <v>49</v>
          </cell>
          <cell r="P394">
            <v>7</v>
          </cell>
          <cell r="Q394" t="str">
            <v>11R2</v>
          </cell>
          <cell r="R394" t="str">
            <v>Minimo</v>
          </cell>
          <cell r="S394" t="str">
            <v>20%-100%</v>
          </cell>
          <cell r="T394">
            <v>1</v>
          </cell>
          <cell r="U394">
            <v>0</v>
          </cell>
          <cell r="V394">
            <v>0</v>
          </cell>
          <cell r="W394">
            <v>0.2</v>
          </cell>
          <cell r="X394">
            <v>1</v>
          </cell>
        </row>
        <row r="395">
          <cell r="N395" t="str">
            <v>49.8</v>
          </cell>
          <cell r="O395">
            <v>49</v>
          </cell>
          <cell r="P395">
            <v>8</v>
          </cell>
        </row>
        <row r="396">
          <cell r="N396" t="str">
            <v>50.1</v>
          </cell>
          <cell r="O396">
            <v>50</v>
          </cell>
          <cell r="P396">
            <v>1</v>
          </cell>
          <cell r="Q396" t="str">
            <v>11R2</v>
          </cell>
          <cell r="R396" t="str">
            <v>Ventilación mecánica</v>
          </cell>
          <cell r="T396" t="str">
            <v>Eficiencia promedio de filtraje</v>
          </cell>
          <cell r="V396" t="str">
            <v>Opción</v>
          </cell>
          <cell r="W396" t="str">
            <v>2 de 2</v>
          </cell>
        </row>
        <row r="397">
          <cell r="N397" t="str">
            <v>50.2</v>
          </cell>
          <cell r="O397">
            <v>50</v>
          </cell>
          <cell r="P397">
            <v>2</v>
          </cell>
          <cell r="Q397" t="str">
            <v>11R2</v>
          </cell>
          <cell r="R397" t="str">
            <v>Requisito Eficiencia promedio filtraje [MERV]</v>
          </cell>
          <cell r="V397" t="str">
            <v>Simultáneo</v>
          </cell>
          <cell r="W397" t="str">
            <v>1 de 1</v>
          </cell>
        </row>
        <row r="398">
          <cell r="N398" t="str">
            <v>50.3</v>
          </cell>
          <cell r="O398">
            <v>50</v>
          </cell>
          <cell r="P398">
            <v>3</v>
          </cell>
          <cell r="Q398" t="str">
            <v>11R2</v>
          </cell>
          <cell r="R398" t="str">
            <v>Nivel</v>
          </cell>
          <cell r="S398" t="str">
            <v>Rango</v>
          </cell>
          <cell r="T398" t="str">
            <v>Prioridad</v>
          </cell>
          <cell r="U398" t="str">
            <v>Ponderación Of. Y Serv.</v>
          </cell>
          <cell r="V398" t="str">
            <v>Ponderación Educ. y Salud.</v>
          </cell>
          <cell r="W398" t="str">
            <v>Rango</v>
          </cell>
        </row>
        <row r="399">
          <cell r="N399" t="str">
            <v>50.4</v>
          </cell>
          <cell r="O399">
            <v>50</v>
          </cell>
          <cell r="P399">
            <v>4</v>
          </cell>
          <cell r="Q399" t="str">
            <v>11R2</v>
          </cell>
          <cell r="R399" t="str">
            <v>Muy bueno</v>
          </cell>
          <cell r="S399" t="str">
            <v>90%-100%</v>
          </cell>
          <cell r="T399">
            <v>1</v>
          </cell>
          <cell r="U399">
            <v>0</v>
          </cell>
          <cell r="V399">
            <v>0</v>
          </cell>
          <cell r="W399">
            <v>0.9</v>
          </cell>
          <cell r="X399">
            <v>1</v>
          </cell>
        </row>
        <row r="400">
          <cell r="N400" t="str">
            <v>50.5</v>
          </cell>
          <cell r="O400">
            <v>50</v>
          </cell>
          <cell r="P400">
            <v>5</v>
          </cell>
          <cell r="Q400" t="str">
            <v>11R2</v>
          </cell>
          <cell r="R400" t="str">
            <v>Bueno</v>
          </cell>
          <cell r="S400" t="str">
            <v>90%-100%</v>
          </cell>
          <cell r="T400">
            <v>1</v>
          </cell>
          <cell r="U400">
            <v>0</v>
          </cell>
          <cell r="V400">
            <v>0</v>
          </cell>
          <cell r="W400">
            <v>0.9</v>
          </cell>
          <cell r="X400">
            <v>1</v>
          </cell>
        </row>
        <row r="401">
          <cell r="N401" t="str">
            <v>50.6</v>
          </cell>
          <cell r="O401">
            <v>50</v>
          </cell>
          <cell r="P401">
            <v>6</v>
          </cell>
          <cell r="Q401" t="str">
            <v>11R2</v>
          </cell>
          <cell r="R401" t="str">
            <v>Regular</v>
          </cell>
          <cell r="S401" t="str">
            <v>90%-100%</v>
          </cell>
          <cell r="T401">
            <v>1</v>
          </cell>
          <cell r="U401">
            <v>0</v>
          </cell>
          <cell r="V401">
            <v>0</v>
          </cell>
          <cell r="W401">
            <v>0.9</v>
          </cell>
          <cell r="X401">
            <v>1</v>
          </cell>
        </row>
        <row r="402">
          <cell r="N402" t="str">
            <v>50.7</v>
          </cell>
          <cell r="O402">
            <v>50</v>
          </cell>
          <cell r="P402">
            <v>7</v>
          </cell>
          <cell r="Q402" t="str">
            <v>11R2</v>
          </cell>
          <cell r="R402" t="str">
            <v>Minimo</v>
          </cell>
          <cell r="S402" t="str">
            <v>90%-100%</v>
          </cell>
          <cell r="T402">
            <v>1</v>
          </cell>
          <cell r="U402">
            <v>0</v>
          </cell>
          <cell r="V402">
            <v>0</v>
          </cell>
          <cell r="W402">
            <v>0.9</v>
          </cell>
          <cell r="X402">
            <v>1</v>
          </cell>
        </row>
        <row r="403">
          <cell r="N403" t="str">
            <v>50.8</v>
          </cell>
          <cell r="O403">
            <v>50</v>
          </cell>
          <cell r="P403">
            <v>8</v>
          </cell>
        </row>
        <row r="404">
          <cell r="N404" t="str">
            <v>51.1</v>
          </cell>
          <cell r="O404">
            <v>51</v>
          </cell>
          <cell r="P404">
            <v>1</v>
          </cell>
          <cell r="Q404" t="str">
            <v>11R3</v>
          </cell>
          <cell r="R404" t="str">
            <v>Ventilación mecánica</v>
          </cell>
          <cell r="T404" t="str">
            <v>Cumplir con las tasas mínimas de ventilación indicadas</v>
          </cell>
          <cell r="V404" t="str">
            <v>Opción</v>
          </cell>
          <cell r="W404" t="str">
            <v>1 de 1</v>
          </cell>
        </row>
        <row r="405">
          <cell r="N405" t="str">
            <v>51.2</v>
          </cell>
          <cell r="O405">
            <v>51</v>
          </cell>
          <cell r="P405">
            <v>2</v>
          </cell>
          <cell r="Q405" t="str">
            <v>11R3</v>
          </cell>
          <cell r="R405" t="str">
            <v>Caudal de diseño del sistema de ventilación mecánica</v>
          </cell>
          <cell r="V405" t="str">
            <v>Simultáneo</v>
          </cell>
          <cell r="W405" t="str">
            <v>1 de 1</v>
          </cell>
        </row>
        <row r="406">
          <cell r="N406" t="str">
            <v>51.3</v>
          </cell>
          <cell r="O406">
            <v>51</v>
          </cell>
          <cell r="P406">
            <v>3</v>
          </cell>
          <cell r="Q406" t="str">
            <v>11R3</v>
          </cell>
          <cell r="R406" t="str">
            <v>Nivel</v>
          </cell>
          <cell r="S406" t="str">
            <v>Rango</v>
          </cell>
          <cell r="T406" t="str">
            <v>Prioridad</v>
          </cell>
          <cell r="U406" t="str">
            <v>Ponderación Of. Y Serv.</v>
          </cell>
          <cell r="V406" t="str">
            <v>Ponderación Educ. y Salud.</v>
          </cell>
          <cell r="W406" t="str">
            <v>Rango</v>
          </cell>
        </row>
        <row r="407">
          <cell r="N407" t="str">
            <v>51.4</v>
          </cell>
          <cell r="O407">
            <v>51</v>
          </cell>
          <cell r="P407">
            <v>4</v>
          </cell>
          <cell r="Q407" t="str">
            <v>11R3</v>
          </cell>
          <cell r="R407" t="str">
            <v>Muy bueno</v>
          </cell>
          <cell r="S407" t="str">
            <v>Cumple con requisitos de ventilación mecánica</v>
          </cell>
          <cell r="T407">
            <v>1</v>
          </cell>
          <cell r="U407">
            <v>0</v>
          </cell>
          <cell r="V407">
            <v>0</v>
          </cell>
          <cell r="W407" t="str">
            <v>Cumple con requisitos de ventilación mecánica</v>
          </cell>
          <cell r="X407" t="str">
            <v>Cumple con requisitos de ventilación mecánica</v>
          </cell>
        </row>
        <row r="408">
          <cell r="N408" t="str">
            <v>51.5</v>
          </cell>
          <cell r="O408">
            <v>51</v>
          </cell>
          <cell r="P408">
            <v>5</v>
          </cell>
          <cell r="Q408" t="str">
            <v>11R3</v>
          </cell>
          <cell r="R408" t="str">
            <v>Bueno</v>
          </cell>
          <cell r="S408" t="str">
            <v>Cumple con requisitos de ventilación mecánica</v>
          </cell>
          <cell r="T408">
            <v>1</v>
          </cell>
          <cell r="U408">
            <v>0</v>
          </cell>
          <cell r="V408">
            <v>0</v>
          </cell>
          <cell r="W408" t="str">
            <v>Cumple con requisitos de ventilación mecánica</v>
          </cell>
          <cell r="X408" t="str">
            <v>Cumple con requisitos de ventilación mecánica</v>
          </cell>
        </row>
        <row r="409">
          <cell r="N409" t="str">
            <v>51.6</v>
          </cell>
          <cell r="O409">
            <v>51</v>
          </cell>
          <cell r="P409">
            <v>6</v>
          </cell>
          <cell r="Q409" t="str">
            <v>11R3</v>
          </cell>
          <cell r="R409" t="str">
            <v>Regular</v>
          </cell>
          <cell r="S409" t="str">
            <v>Cumple con requisitos de ventilación mecánica</v>
          </cell>
          <cell r="T409">
            <v>1</v>
          </cell>
          <cell r="U409">
            <v>0</v>
          </cell>
          <cell r="V409">
            <v>0</v>
          </cell>
          <cell r="W409" t="str">
            <v>Cumple con requisitos de ventilación mecánica</v>
          </cell>
          <cell r="X409" t="str">
            <v>Cumple con requisitos de ventilación mecánica</v>
          </cell>
        </row>
        <row r="410">
          <cell r="N410" t="str">
            <v>51.7</v>
          </cell>
          <cell r="O410">
            <v>51</v>
          </cell>
          <cell r="P410">
            <v>7</v>
          </cell>
          <cell r="Q410" t="str">
            <v>11R3</v>
          </cell>
          <cell r="R410" t="str">
            <v>Minimo</v>
          </cell>
          <cell r="S410" t="str">
            <v>Cumple con requisitos de ventilación mecánica</v>
          </cell>
          <cell r="T410">
            <v>1</v>
          </cell>
          <cell r="U410">
            <v>0</v>
          </cell>
          <cell r="V410">
            <v>0</v>
          </cell>
          <cell r="W410" t="str">
            <v>Cumple con requisitos de ventilación mecánica</v>
          </cell>
          <cell r="X410" t="str">
            <v>Cumple con requisitos de ventilación mecánica</v>
          </cell>
        </row>
        <row r="411">
          <cell r="N411" t="str">
            <v>51.8</v>
          </cell>
          <cell r="O411">
            <v>51</v>
          </cell>
          <cell r="P411">
            <v>8</v>
          </cell>
        </row>
        <row r="412">
          <cell r="N412" t="str">
            <v>52.1</v>
          </cell>
          <cell r="O412">
            <v>52</v>
          </cell>
          <cell r="P412">
            <v>1</v>
          </cell>
          <cell r="Q412" t="str">
            <v>INST.CAI.12.1</v>
          </cell>
          <cell r="R412" t="str">
            <v>Control del ruido y vibraciones provenientes de equipos</v>
          </cell>
          <cell r="T412" t="str">
            <v>Control del ruido y vibraciones provenientes de equipos</v>
          </cell>
          <cell r="V412" t="str">
            <v>Opción</v>
          </cell>
          <cell r="W412" t="str">
            <v>1 de 2</v>
          </cell>
        </row>
        <row r="413">
          <cell r="N413" t="str">
            <v>52.2</v>
          </cell>
          <cell r="O413">
            <v>52</v>
          </cell>
          <cell r="P413">
            <v>2</v>
          </cell>
          <cell r="Q413" t="str">
            <v>INST.CAI.12.1</v>
          </cell>
          <cell r="R413" t="str">
            <v>Valores máximos del nivel sonoro</v>
          </cell>
          <cell r="V413" t="str">
            <v>Simultáneo</v>
          </cell>
          <cell r="W413" t="str">
            <v>1 de 1</v>
          </cell>
        </row>
        <row r="414">
          <cell r="N414" t="str">
            <v>52.3</v>
          </cell>
          <cell r="O414">
            <v>52</v>
          </cell>
          <cell r="P414">
            <v>3</v>
          </cell>
          <cell r="Q414" t="str">
            <v>INST.CAI.12.1</v>
          </cell>
          <cell r="R414" t="str">
            <v>Nivel</v>
          </cell>
          <cell r="S414" t="str">
            <v>Rango</v>
          </cell>
          <cell r="T414" t="str">
            <v>Prioridad</v>
          </cell>
          <cell r="U414" t="str">
            <v>Ponderación Of. Y Serv.</v>
          </cell>
          <cell r="V414" t="str">
            <v>Ponderación Educ. y Salud.</v>
          </cell>
          <cell r="W414" t="str">
            <v>Rango</v>
          </cell>
        </row>
        <row r="415">
          <cell r="N415" t="str">
            <v>52.4</v>
          </cell>
          <cell r="O415">
            <v>52</v>
          </cell>
          <cell r="P415">
            <v>4</v>
          </cell>
          <cell r="Q415" t="str">
            <v>INST.CAI.12.1</v>
          </cell>
          <cell r="R415" t="str">
            <v>Muy bueno</v>
          </cell>
          <cell r="S415" t="str">
            <v>0-40</v>
          </cell>
          <cell r="T415">
            <v>1</v>
          </cell>
          <cell r="U415">
            <v>0.01</v>
          </cell>
          <cell r="V415">
            <v>5.0000000000000001E-3</v>
          </cell>
          <cell r="W415">
            <v>0</v>
          </cell>
          <cell r="X415">
            <v>40</v>
          </cell>
        </row>
        <row r="416">
          <cell r="N416" t="str">
            <v>52.5</v>
          </cell>
          <cell r="O416">
            <v>52</v>
          </cell>
          <cell r="P416">
            <v>5</v>
          </cell>
          <cell r="Q416" t="str">
            <v>INST.CAI.12.1</v>
          </cell>
          <cell r="R416" t="str">
            <v>Bueno</v>
          </cell>
          <cell r="S416">
            <v>0</v>
          </cell>
          <cell r="T416">
            <v>0</v>
          </cell>
          <cell r="U416">
            <v>0</v>
          </cell>
          <cell r="V416">
            <v>0</v>
          </cell>
          <cell r="W416">
            <v>0</v>
          </cell>
          <cell r="X416">
            <v>0</v>
          </cell>
        </row>
        <row r="417">
          <cell r="N417" t="str">
            <v>52.6</v>
          </cell>
          <cell r="O417">
            <v>52</v>
          </cell>
          <cell r="P417">
            <v>6</v>
          </cell>
          <cell r="Q417" t="str">
            <v>INST.CAI.12.1</v>
          </cell>
          <cell r="R417" t="str">
            <v>Regular</v>
          </cell>
          <cell r="S417">
            <v>0</v>
          </cell>
          <cell r="T417">
            <v>0</v>
          </cell>
          <cell r="U417">
            <v>0</v>
          </cell>
          <cell r="V417">
            <v>0</v>
          </cell>
          <cell r="W417">
            <v>0</v>
          </cell>
          <cell r="X417">
            <v>0</v>
          </cell>
        </row>
        <row r="418">
          <cell r="N418" t="str">
            <v>52.7</v>
          </cell>
          <cell r="O418">
            <v>52</v>
          </cell>
          <cell r="P418">
            <v>7</v>
          </cell>
          <cell r="Q418" t="str">
            <v>INST.CAI.12.1</v>
          </cell>
          <cell r="R418" t="str">
            <v>Minimo</v>
          </cell>
          <cell r="S418">
            <v>0</v>
          </cell>
          <cell r="T418">
            <v>0</v>
          </cell>
          <cell r="U418">
            <v>0</v>
          </cell>
          <cell r="V418">
            <v>0</v>
          </cell>
          <cell r="W418">
            <v>0</v>
          </cell>
          <cell r="X418">
            <v>0</v>
          </cell>
        </row>
        <row r="419">
          <cell r="N419" t="str">
            <v>52.8</v>
          </cell>
          <cell r="O419">
            <v>52</v>
          </cell>
          <cell r="P419">
            <v>8</v>
          </cell>
        </row>
        <row r="420">
          <cell r="N420" t="str">
            <v>53.1</v>
          </cell>
          <cell r="O420">
            <v>53</v>
          </cell>
          <cell r="P420">
            <v>1</v>
          </cell>
          <cell r="Q420" t="str">
            <v>INST.CAI.12.1</v>
          </cell>
          <cell r="R420" t="str">
            <v>Control del ruido y vibraciones provenientes de equipos</v>
          </cell>
          <cell r="T420" t="str">
            <v>Control del ruido y vibraciones provenientes de equipos</v>
          </cell>
          <cell r="V420" t="str">
            <v>Opción</v>
          </cell>
          <cell r="W420" t="str">
            <v>2 de 2</v>
          </cell>
        </row>
        <row r="421">
          <cell r="N421" t="str">
            <v>53.2</v>
          </cell>
          <cell r="O421">
            <v>53</v>
          </cell>
          <cell r="P421">
            <v>2</v>
          </cell>
          <cell r="Q421" t="str">
            <v>INST.CAI.12.1</v>
          </cell>
          <cell r="R421" t="str">
            <v>Elección de equipos y diseño</v>
          </cell>
          <cell r="V421" t="str">
            <v>Simultáneo</v>
          </cell>
          <cell r="W421" t="str">
            <v>1 de 1</v>
          </cell>
        </row>
        <row r="422">
          <cell r="N422" t="str">
            <v>53.3</v>
          </cell>
          <cell r="O422">
            <v>53</v>
          </cell>
          <cell r="P422">
            <v>3</v>
          </cell>
          <cell r="Q422" t="str">
            <v>INST.CAI.12.1</v>
          </cell>
          <cell r="R422" t="str">
            <v>Nivel</v>
          </cell>
          <cell r="S422" t="str">
            <v>Rango</v>
          </cell>
          <cell r="T422" t="str">
            <v>Prioridad</v>
          </cell>
          <cell r="U422" t="str">
            <v>Ponderación Of. Y Serv.</v>
          </cell>
          <cell r="V422" t="str">
            <v>Ponderación Educ. y Salud.</v>
          </cell>
          <cell r="W422" t="str">
            <v>Rango</v>
          </cell>
        </row>
        <row r="423">
          <cell r="N423" t="str">
            <v>53.4</v>
          </cell>
          <cell r="O423">
            <v>53</v>
          </cell>
          <cell r="P423">
            <v>4</v>
          </cell>
          <cell r="Q423" t="str">
            <v>INST.CAI.12.1</v>
          </cell>
          <cell r="R423" t="str">
            <v>Muy bueno</v>
          </cell>
          <cell r="S423" t="str">
            <v>Cumple criterio elección equipos</v>
          </cell>
          <cell r="T423">
            <v>1</v>
          </cell>
          <cell r="U423">
            <v>5.0000000000000001E-3</v>
          </cell>
          <cell r="V423">
            <v>2.5000000000000001E-3</v>
          </cell>
          <cell r="W423" t="str">
            <v>Cumple criterio elección equipos</v>
          </cell>
          <cell r="X423" t="str">
            <v>Cumple criterio elección equipos</v>
          </cell>
        </row>
        <row r="424">
          <cell r="N424" t="str">
            <v>53.5</v>
          </cell>
          <cell r="O424">
            <v>53</v>
          </cell>
          <cell r="P424">
            <v>5</v>
          </cell>
          <cell r="Q424" t="str">
            <v>INST.CAI.12.1</v>
          </cell>
          <cell r="R424" t="str">
            <v>Bueno</v>
          </cell>
          <cell r="S424" t="str">
            <v>Cumple criterio elección equipos</v>
          </cell>
          <cell r="T424">
            <v>0</v>
          </cell>
          <cell r="U424">
            <v>0</v>
          </cell>
          <cell r="V424">
            <v>0</v>
          </cell>
          <cell r="W424" t="str">
            <v>Cumple criterio elección equipos</v>
          </cell>
          <cell r="X424" t="str">
            <v>Cumple criterio elección equipos</v>
          </cell>
        </row>
        <row r="425">
          <cell r="N425" t="str">
            <v>53.6</v>
          </cell>
          <cell r="O425">
            <v>53</v>
          </cell>
          <cell r="P425">
            <v>6</v>
          </cell>
          <cell r="Q425" t="str">
            <v>INST.CAI.12.1</v>
          </cell>
          <cell r="R425" t="str">
            <v>Regular</v>
          </cell>
          <cell r="S425" t="str">
            <v>Cumple criterio elección equipos</v>
          </cell>
          <cell r="T425">
            <v>0</v>
          </cell>
          <cell r="U425">
            <v>0</v>
          </cell>
          <cell r="V425">
            <v>0</v>
          </cell>
          <cell r="W425" t="str">
            <v>Cumple criterio elección equipos</v>
          </cell>
          <cell r="X425" t="str">
            <v>Cumple criterio elección equipos</v>
          </cell>
        </row>
        <row r="426">
          <cell r="N426" t="str">
            <v>53.7</v>
          </cell>
          <cell r="O426">
            <v>53</v>
          </cell>
          <cell r="P426">
            <v>7</v>
          </cell>
          <cell r="Q426" t="str">
            <v>INST.CAI.12.1</v>
          </cell>
          <cell r="R426" t="str">
            <v>Minimo</v>
          </cell>
          <cell r="S426" t="str">
            <v>Cumple criterio elección equipos</v>
          </cell>
          <cell r="T426">
            <v>0</v>
          </cell>
          <cell r="U426">
            <v>0</v>
          </cell>
          <cell r="V426">
            <v>0</v>
          </cell>
          <cell r="W426" t="str">
            <v>Cumple criterio elección equipos</v>
          </cell>
          <cell r="X426" t="str">
            <v>Cumple criterio elección equipos</v>
          </cell>
        </row>
        <row r="427">
          <cell r="N427" t="str">
            <v>53.8</v>
          </cell>
          <cell r="O427">
            <v>53</v>
          </cell>
          <cell r="P427">
            <v>8</v>
          </cell>
        </row>
        <row r="428">
          <cell r="N428" t="str">
            <v>54.1</v>
          </cell>
          <cell r="O428">
            <v>54</v>
          </cell>
          <cell r="P428">
            <v>1</v>
          </cell>
          <cell r="Q428" t="str">
            <v>INST.CAI.13</v>
          </cell>
          <cell r="R428" t="str">
            <v>Confort visual activo</v>
          </cell>
          <cell r="T428" t="str">
            <v>Confort visual activo</v>
          </cell>
          <cell r="V428" t="str">
            <v>Opción</v>
          </cell>
          <cell r="W428" t="str">
            <v>1 de 1</v>
          </cell>
        </row>
        <row r="429">
          <cell r="N429" t="str">
            <v>54.2</v>
          </cell>
          <cell r="O429">
            <v>54</v>
          </cell>
          <cell r="P429">
            <v>2</v>
          </cell>
          <cell r="Q429" t="str">
            <v>INST.CAI.13</v>
          </cell>
          <cell r="R429" t="str">
            <v>Iluminancia mínima</v>
          </cell>
          <cell r="V429" t="str">
            <v>Simultáneo</v>
          </cell>
          <cell r="W429" t="str">
            <v>1 de 4</v>
          </cell>
        </row>
        <row r="430">
          <cell r="N430" t="str">
            <v>54.3</v>
          </cell>
          <cell r="O430">
            <v>54</v>
          </cell>
          <cell r="P430">
            <v>3</v>
          </cell>
          <cell r="Q430" t="str">
            <v>INST.CAI.13</v>
          </cell>
          <cell r="R430" t="str">
            <v>Nivel</v>
          </cell>
          <cell r="S430" t="str">
            <v>Rango</v>
          </cell>
          <cell r="T430" t="str">
            <v>Prioridad</v>
          </cell>
          <cell r="U430" t="str">
            <v>Ponderación Of. Y Serv.</v>
          </cell>
          <cell r="V430" t="str">
            <v>Ponderación Educ. y Salud.</v>
          </cell>
          <cell r="W430" t="str">
            <v>Rango</v>
          </cell>
        </row>
        <row r="431">
          <cell r="N431" t="str">
            <v>54.4</v>
          </cell>
          <cell r="O431">
            <v>54</v>
          </cell>
          <cell r="P431">
            <v>4</v>
          </cell>
          <cell r="Q431" t="str">
            <v>INST.CAI.13</v>
          </cell>
          <cell r="R431" t="str">
            <v>Muy bueno</v>
          </cell>
          <cell r="S431" t="str">
            <v>Cumple mínimo de lux para todos los recintos</v>
          </cell>
          <cell r="T431">
            <v>0.5</v>
          </cell>
          <cell r="U431">
            <v>2.5000000000000001E-3</v>
          </cell>
          <cell r="V431">
            <v>2.5000000000000001E-3</v>
          </cell>
          <cell r="W431" t="str">
            <v>Cumple mínimo de lux para todos los recintos</v>
          </cell>
          <cell r="X431" t="str">
            <v>Cumple mínimo de lux para todos los recintos</v>
          </cell>
        </row>
        <row r="432">
          <cell r="N432" t="str">
            <v>54.5</v>
          </cell>
          <cell r="O432">
            <v>54</v>
          </cell>
          <cell r="P432">
            <v>5</v>
          </cell>
          <cell r="Q432" t="str">
            <v>INST.CAI.13</v>
          </cell>
          <cell r="R432" t="str">
            <v>Bueno</v>
          </cell>
          <cell r="S432">
            <v>0</v>
          </cell>
          <cell r="T432">
            <v>0</v>
          </cell>
          <cell r="U432">
            <v>0</v>
          </cell>
          <cell r="V432">
            <v>0</v>
          </cell>
          <cell r="W432">
            <v>0</v>
          </cell>
          <cell r="X432">
            <v>0</v>
          </cell>
        </row>
        <row r="433">
          <cell r="N433" t="str">
            <v>54.6</v>
          </cell>
          <cell r="O433">
            <v>54</v>
          </cell>
          <cell r="P433">
            <v>6</v>
          </cell>
          <cell r="Q433" t="str">
            <v>INST.CAI.13</v>
          </cell>
          <cell r="R433" t="str">
            <v>Regular</v>
          </cell>
          <cell r="S433">
            <v>0</v>
          </cell>
          <cell r="T433">
            <v>0</v>
          </cell>
          <cell r="U433">
            <v>0</v>
          </cell>
          <cell r="V433">
            <v>0</v>
          </cell>
          <cell r="W433">
            <v>0</v>
          </cell>
          <cell r="X433">
            <v>0</v>
          </cell>
        </row>
        <row r="434">
          <cell r="N434" t="str">
            <v>54.7</v>
          </cell>
          <cell r="O434">
            <v>54</v>
          </cell>
          <cell r="P434">
            <v>7</v>
          </cell>
          <cell r="Q434" t="str">
            <v>INST.CAI.13</v>
          </cell>
          <cell r="R434" t="str">
            <v>Minimo</v>
          </cell>
          <cell r="S434">
            <v>0</v>
          </cell>
          <cell r="T434">
            <v>0</v>
          </cell>
          <cell r="U434">
            <v>0</v>
          </cell>
          <cell r="V434">
            <v>0</v>
          </cell>
          <cell r="W434">
            <v>0</v>
          </cell>
          <cell r="X434">
            <v>0</v>
          </cell>
        </row>
        <row r="435">
          <cell r="N435" t="str">
            <v>54.8</v>
          </cell>
          <cell r="O435">
            <v>54</v>
          </cell>
          <cell r="P435">
            <v>8</v>
          </cell>
        </row>
        <row r="436">
          <cell r="N436" t="str">
            <v>55.1</v>
          </cell>
          <cell r="O436">
            <v>55</v>
          </cell>
          <cell r="P436">
            <v>1</v>
          </cell>
          <cell r="Q436" t="str">
            <v>INST.CAI.13</v>
          </cell>
          <cell r="R436" t="str">
            <v>Confort visual activo</v>
          </cell>
          <cell r="T436" t="str">
            <v>Confort visual activo</v>
          </cell>
          <cell r="V436" t="str">
            <v>Opción</v>
          </cell>
          <cell r="W436" t="str">
            <v>1 de 1</v>
          </cell>
        </row>
        <row r="437">
          <cell r="N437" t="str">
            <v>55.2</v>
          </cell>
          <cell r="O437">
            <v>55</v>
          </cell>
          <cell r="P437">
            <v>2</v>
          </cell>
          <cell r="Q437" t="str">
            <v>INST.CAI.13</v>
          </cell>
          <cell r="R437" t="str">
            <v>Uniformidad media</v>
          </cell>
          <cell r="V437" t="str">
            <v>Simultáneo</v>
          </cell>
          <cell r="W437" t="str">
            <v>2 de 4</v>
          </cell>
        </row>
        <row r="438">
          <cell r="N438" t="str">
            <v>55.3</v>
          </cell>
          <cell r="O438">
            <v>55</v>
          </cell>
          <cell r="P438">
            <v>3</v>
          </cell>
          <cell r="Q438" t="str">
            <v>INST.CAI.13</v>
          </cell>
          <cell r="R438" t="str">
            <v>Nivel</v>
          </cell>
          <cell r="S438" t="str">
            <v>Rango</v>
          </cell>
          <cell r="T438" t="str">
            <v>Prioridad</v>
          </cell>
          <cell r="U438" t="str">
            <v>Ponderación Of. Y Serv.</v>
          </cell>
          <cell r="V438" t="str">
            <v>Ponderación Educ. y Salud.</v>
          </cell>
          <cell r="W438" t="str">
            <v>Rango</v>
          </cell>
        </row>
        <row r="439">
          <cell r="N439" t="str">
            <v>55.4</v>
          </cell>
          <cell r="O439">
            <v>55</v>
          </cell>
          <cell r="P439">
            <v>4</v>
          </cell>
          <cell r="Q439" t="str">
            <v>INST.CAI.13</v>
          </cell>
          <cell r="R439" t="str">
            <v>Muy bueno</v>
          </cell>
          <cell r="S439" t="str">
            <v>0,5-1</v>
          </cell>
          <cell r="T439">
            <v>0.5</v>
          </cell>
          <cell r="U439">
            <v>2.5000000000000001E-3</v>
          </cell>
          <cell r="V439">
            <v>2.5000000000000001E-3</v>
          </cell>
          <cell r="W439">
            <v>0.5</v>
          </cell>
          <cell r="X439">
            <v>1</v>
          </cell>
        </row>
        <row r="440">
          <cell r="N440" t="str">
            <v>55.5</v>
          </cell>
          <cell r="O440">
            <v>55</v>
          </cell>
          <cell r="P440">
            <v>5</v>
          </cell>
          <cell r="Q440" t="str">
            <v>INST.CAI.13</v>
          </cell>
          <cell r="R440" t="str">
            <v>Bueno</v>
          </cell>
          <cell r="S440">
            <v>0</v>
          </cell>
          <cell r="T440">
            <v>0</v>
          </cell>
          <cell r="U440">
            <v>0</v>
          </cell>
          <cell r="V440">
            <v>0</v>
          </cell>
          <cell r="W440">
            <v>0</v>
          </cell>
          <cell r="X440">
            <v>0</v>
          </cell>
        </row>
        <row r="441">
          <cell r="N441" t="str">
            <v>55.6</v>
          </cell>
          <cell r="O441">
            <v>55</v>
          </cell>
          <cell r="P441">
            <v>6</v>
          </cell>
          <cell r="Q441" t="str">
            <v>INST.CAI.13</v>
          </cell>
          <cell r="R441" t="str">
            <v>Regular</v>
          </cell>
          <cell r="S441">
            <v>0</v>
          </cell>
          <cell r="T441">
            <v>0</v>
          </cell>
          <cell r="U441">
            <v>0</v>
          </cell>
          <cell r="V441">
            <v>0</v>
          </cell>
          <cell r="W441">
            <v>0</v>
          </cell>
          <cell r="X441">
            <v>0</v>
          </cell>
        </row>
        <row r="442">
          <cell r="N442" t="str">
            <v>55.7</v>
          </cell>
          <cell r="O442">
            <v>55</v>
          </cell>
          <cell r="P442">
            <v>7</v>
          </cell>
          <cell r="Q442" t="str">
            <v>INST.CAI.13</v>
          </cell>
          <cell r="R442" t="str">
            <v>Minimo</v>
          </cell>
          <cell r="S442">
            <v>0</v>
          </cell>
          <cell r="T442">
            <v>0</v>
          </cell>
          <cell r="U442">
            <v>0</v>
          </cell>
          <cell r="V442">
            <v>0</v>
          </cell>
          <cell r="W442">
            <v>0</v>
          </cell>
          <cell r="X442">
            <v>0</v>
          </cell>
        </row>
        <row r="443">
          <cell r="N443" t="str">
            <v>55.8</v>
          </cell>
          <cell r="O443">
            <v>55</v>
          </cell>
          <cell r="P443">
            <v>8</v>
          </cell>
        </row>
        <row r="444">
          <cell r="N444" t="str">
            <v>56.1</v>
          </cell>
          <cell r="O444">
            <v>56</v>
          </cell>
          <cell r="P444">
            <v>1</v>
          </cell>
          <cell r="Q444" t="str">
            <v>INST.CAI.13</v>
          </cell>
          <cell r="R444" t="str">
            <v>Confort visual activo</v>
          </cell>
          <cell r="T444" t="str">
            <v>Confort visual activo</v>
          </cell>
          <cell r="V444" t="str">
            <v>Opción</v>
          </cell>
          <cell r="W444" t="str">
            <v>1 de 1</v>
          </cell>
        </row>
        <row r="445">
          <cell r="N445" t="str">
            <v>56.2</v>
          </cell>
          <cell r="O445">
            <v>56</v>
          </cell>
          <cell r="P445">
            <v>2</v>
          </cell>
          <cell r="Q445" t="str">
            <v>INST.CAI.13</v>
          </cell>
          <cell r="R445" t="str">
            <v>Rendimiento Cromático</v>
          </cell>
          <cell r="V445" t="str">
            <v>Simultáneo</v>
          </cell>
          <cell r="W445" t="str">
            <v>3 de 4</v>
          </cell>
        </row>
        <row r="446">
          <cell r="N446" t="str">
            <v>56.3</v>
          </cell>
          <cell r="O446">
            <v>56</v>
          </cell>
          <cell r="P446">
            <v>3</v>
          </cell>
          <cell r="Q446" t="str">
            <v>INST.CAI.13</v>
          </cell>
          <cell r="R446" t="str">
            <v>Nivel</v>
          </cell>
          <cell r="S446" t="str">
            <v>Rango</v>
          </cell>
          <cell r="T446" t="str">
            <v>Prioridad</v>
          </cell>
          <cell r="U446" t="str">
            <v>Ponderación Of. Y Serv.</v>
          </cell>
          <cell r="V446" t="str">
            <v>Ponderación Educ. y Salud.</v>
          </cell>
          <cell r="W446" t="str">
            <v>Rango</v>
          </cell>
        </row>
        <row r="447">
          <cell r="N447" t="str">
            <v>56.4</v>
          </cell>
          <cell r="O447">
            <v>56</v>
          </cell>
          <cell r="P447">
            <v>4</v>
          </cell>
          <cell r="Q447" t="str">
            <v>INST.CAI.13</v>
          </cell>
          <cell r="R447" t="str">
            <v>Muy bueno</v>
          </cell>
          <cell r="S447" t="str">
            <v>80-100</v>
          </cell>
          <cell r="T447">
            <v>0.5</v>
          </cell>
          <cell r="U447">
            <v>2.5000000000000001E-3</v>
          </cell>
          <cell r="V447">
            <v>2.5000000000000001E-3</v>
          </cell>
          <cell r="W447">
            <v>80</v>
          </cell>
          <cell r="X447">
            <v>100</v>
          </cell>
        </row>
        <row r="448">
          <cell r="N448" t="str">
            <v>56.5</v>
          </cell>
          <cell r="O448">
            <v>56</v>
          </cell>
          <cell r="P448">
            <v>5</v>
          </cell>
          <cell r="Q448" t="str">
            <v>INST.CAI.13</v>
          </cell>
          <cell r="R448" t="str">
            <v>Bueno</v>
          </cell>
          <cell r="S448">
            <v>0</v>
          </cell>
          <cell r="T448">
            <v>0</v>
          </cell>
          <cell r="U448">
            <v>0</v>
          </cell>
          <cell r="V448">
            <v>0</v>
          </cell>
          <cell r="W448">
            <v>0</v>
          </cell>
          <cell r="X448">
            <v>0</v>
          </cell>
        </row>
        <row r="449">
          <cell r="N449" t="str">
            <v>56.6</v>
          </cell>
          <cell r="O449">
            <v>56</v>
          </cell>
          <cell r="P449">
            <v>6</v>
          </cell>
          <cell r="Q449" t="str">
            <v>INST.CAI.13</v>
          </cell>
          <cell r="R449" t="str">
            <v>Regular</v>
          </cell>
          <cell r="S449">
            <v>0</v>
          </cell>
          <cell r="T449">
            <v>0</v>
          </cell>
          <cell r="U449">
            <v>0</v>
          </cell>
          <cell r="V449">
            <v>0</v>
          </cell>
          <cell r="W449">
            <v>0</v>
          </cell>
          <cell r="X449">
            <v>0</v>
          </cell>
        </row>
        <row r="450">
          <cell r="N450" t="str">
            <v>56.7</v>
          </cell>
          <cell r="O450">
            <v>56</v>
          </cell>
          <cell r="P450">
            <v>7</v>
          </cell>
          <cell r="Q450" t="str">
            <v>INST.CAI.13</v>
          </cell>
          <cell r="R450" t="str">
            <v>Minimo</v>
          </cell>
          <cell r="S450">
            <v>0</v>
          </cell>
          <cell r="T450">
            <v>0</v>
          </cell>
          <cell r="U450">
            <v>0</v>
          </cell>
          <cell r="V450">
            <v>0</v>
          </cell>
          <cell r="W450">
            <v>0</v>
          </cell>
          <cell r="X450">
            <v>0</v>
          </cell>
        </row>
        <row r="451">
          <cell r="N451" t="str">
            <v>56.8</v>
          </cell>
          <cell r="O451">
            <v>56</v>
          </cell>
          <cell r="P451">
            <v>8</v>
          </cell>
        </row>
        <row r="452">
          <cell r="N452" t="str">
            <v>57.1</v>
          </cell>
          <cell r="O452">
            <v>57</v>
          </cell>
          <cell r="P452">
            <v>1</v>
          </cell>
          <cell r="Q452" t="str">
            <v>INST.CAI.13</v>
          </cell>
          <cell r="R452" t="str">
            <v>Confort visual activo</v>
          </cell>
          <cell r="T452" t="str">
            <v>Confort visual activo</v>
          </cell>
          <cell r="V452" t="str">
            <v>Opción</v>
          </cell>
          <cell r="W452" t="str">
            <v>1 de 1</v>
          </cell>
        </row>
        <row r="453">
          <cell r="N453" t="str">
            <v>57.2</v>
          </cell>
          <cell r="O453">
            <v>57</v>
          </cell>
          <cell r="P453">
            <v>2</v>
          </cell>
          <cell r="Q453" t="str">
            <v>INST.CAI.13</v>
          </cell>
          <cell r="R453" t="str">
            <v>Deslumbramiento</v>
          </cell>
          <cell r="V453" t="str">
            <v>Simultáneo</v>
          </cell>
          <cell r="W453" t="str">
            <v>4 de 4</v>
          </cell>
        </row>
        <row r="454">
          <cell r="N454" t="str">
            <v>57.3</v>
          </cell>
          <cell r="O454">
            <v>57</v>
          </cell>
          <cell r="P454">
            <v>3</v>
          </cell>
          <cell r="Q454" t="str">
            <v>INST.CAI.13</v>
          </cell>
          <cell r="R454" t="str">
            <v>Nivel</v>
          </cell>
          <cell r="S454" t="str">
            <v>Rango</v>
          </cell>
          <cell r="T454" t="str">
            <v>Prioridad</v>
          </cell>
          <cell r="U454" t="str">
            <v>Ponderación Of. Y Serv.</v>
          </cell>
          <cell r="V454" t="str">
            <v>Ponderación Educ. y Salud.</v>
          </cell>
          <cell r="W454" t="str">
            <v>Rango</v>
          </cell>
        </row>
        <row r="455">
          <cell r="N455" t="str">
            <v>57.4</v>
          </cell>
          <cell r="O455">
            <v>57</v>
          </cell>
          <cell r="P455">
            <v>4</v>
          </cell>
          <cell r="Q455" t="str">
            <v>INST.CAI.13</v>
          </cell>
          <cell r="R455" t="str">
            <v>Muy bueno</v>
          </cell>
          <cell r="S455" t="str">
            <v>0-22</v>
          </cell>
          <cell r="T455">
            <v>0.5</v>
          </cell>
          <cell r="U455">
            <v>2.5000000000000001E-3</v>
          </cell>
          <cell r="V455">
            <v>2.5000000000000001E-3</v>
          </cell>
          <cell r="W455">
            <v>0</v>
          </cell>
          <cell r="X455">
            <v>22</v>
          </cell>
        </row>
        <row r="456">
          <cell r="N456" t="str">
            <v>57.5</v>
          </cell>
          <cell r="O456">
            <v>57</v>
          </cell>
          <cell r="P456">
            <v>5</v>
          </cell>
          <cell r="Q456" t="str">
            <v>INST.CAI.13</v>
          </cell>
          <cell r="R456" t="str">
            <v>Bueno</v>
          </cell>
          <cell r="S456">
            <v>0</v>
          </cell>
          <cell r="T456">
            <v>0</v>
          </cell>
          <cell r="U456">
            <v>0</v>
          </cell>
          <cell r="V456">
            <v>0</v>
          </cell>
          <cell r="W456">
            <v>0</v>
          </cell>
          <cell r="X456">
            <v>0</v>
          </cell>
        </row>
        <row r="457">
          <cell r="N457" t="str">
            <v>57.6</v>
          </cell>
          <cell r="O457">
            <v>57</v>
          </cell>
          <cell r="P457">
            <v>6</v>
          </cell>
          <cell r="Q457" t="str">
            <v>INST.CAI.13</v>
          </cell>
          <cell r="R457" t="str">
            <v>Regular</v>
          </cell>
          <cell r="S457">
            <v>0</v>
          </cell>
          <cell r="T457">
            <v>0</v>
          </cell>
          <cell r="U457">
            <v>0</v>
          </cell>
          <cell r="V457">
            <v>0</v>
          </cell>
          <cell r="W457">
            <v>0</v>
          </cell>
          <cell r="X457">
            <v>0</v>
          </cell>
        </row>
        <row r="458">
          <cell r="N458" t="str">
            <v>57.7</v>
          </cell>
          <cell r="O458">
            <v>57</v>
          </cell>
          <cell r="P458">
            <v>7</v>
          </cell>
          <cell r="Q458" t="str">
            <v>INST.CAI.13</v>
          </cell>
          <cell r="R458" t="str">
            <v>Minimo</v>
          </cell>
          <cell r="S458">
            <v>0</v>
          </cell>
          <cell r="T458">
            <v>0</v>
          </cell>
          <cell r="U458">
            <v>0</v>
          </cell>
          <cell r="V458">
            <v>0</v>
          </cell>
          <cell r="W458">
            <v>0</v>
          </cell>
          <cell r="X458">
            <v>0</v>
          </cell>
        </row>
        <row r="459">
          <cell r="N459" t="str">
            <v>57.8</v>
          </cell>
          <cell r="O459">
            <v>57</v>
          </cell>
          <cell r="P459">
            <v>8</v>
          </cell>
        </row>
        <row r="460">
          <cell r="N460" t="str">
            <v>58.1</v>
          </cell>
          <cell r="O460">
            <v>58</v>
          </cell>
          <cell r="P460">
            <v>1</v>
          </cell>
          <cell r="Q460" t="str">
            <v>13R</v>
          </cell>
          <cell r="R460" t="str">
            <v>Confort visual activo</v>
          </cell>
          <cell r="T460" t="str">
            <v>Nivel mínimo de Iluminancia, rendimiento cromático y deslumbramiento</v>
          </cell>
          <cell r="V460" t="str">
            <v>Opción</v>
          </cell>
          <cell r="W460" t="str">
            <v>1 de 1</v>
          </cell>
        </row>
        <row r="461">
          <cell r="N461" t="str">
            <v>58.2</v>
          </cell>
          <cell r="O461">
            <v>58</v>
          </cell>
          <cell r="P461">
            <v>2</v>
          </cell>
          <cell r="Q461" t="str">
            <v>13R</v>
          </cell>
          <cell r="R461" t="str">
            <v>Iluminancia mínima [lux]</v>
          </cell>
          <cell r="V461" t="str">
            <v>Simultáneo</v>
          </cell>
          <cell r="W461" t="str">
            <v>1 de 3</v>
          </cell>
        </row>
        <row r="462">
          <cell r="N462" t="str">
            <v>58.3</v>
          </cell>
          <cell r="O462">
            <v>58</v>
          </cell>
          <cell r="P462">
            <v>3</v>
          </cell>
          <cell r="Q462" t="str">
            <v>13R</v>
          </cell>
          <cell r="R462" t="str">
            <v>Nivel</v>
          </cell>
          <cell r="S462" t="str">
            <v>Rango</v>
          </cell>
          <cell r="T462" t="str">
            <v>Prioridad</v>
          </cell>
          <cell r="U462" t="str">
            <v>Ponderación Of. Y Serv.</v>
          </cell>
          <cell r="V462" t="str">
            <v>Ponderación Educ. y Salud.</v>
          </cell>
          <cell r="W462" t="str">
            <v>Rango</v>
          </cell>
        </row>
        <row r="463">
          <cell r="N463" t="str">
            <v>58.4</v>
          </cell>
          <cell r="O463">
            <v>58</v>
          </cell>
          <cell r="P463">
            <v>4</v>
          </cell>
          <cell r="Q463" t="str">
            <v>13R</v>
          </cell>
          <cell r="R463" t="str">
            <v>Muy bueno</v>
          </cell>
          <cell r="S463" t="str">
            <v>Cumple mínimo de lux para todos los recintos</v>
          </cell>
          <cell r="T463">
            <v>1</v>
          </cell>
          <cell r="U463">
            <v>0</v>
          </cell>
          <cell r="V463">
            <v>0</v>
          </cell>
          <cell r="W463" t="str">
            <v>Cumple mínimo de lux para todos los recintos</v>
          </cell>
          <cell r="X463" t="str">
            <v>Cumple mínimo de lux para todos los recintos</v>
          </cell>
        </row>
        <row r="464">
          <cell r="N464" t="str">
            <v>58.5</v>
          </cell>
          <cell r="O464">
            <v>58</v>
          </cell>
          <cell r="P464">
            <v>5</v>
          </cell>
          <cell r="Q464" t="str">
            <v>13R</v>
          </cell>
          <cell r="R464" t="str">
            <v>Bueno</v>
          </cell>
          <cell r="S464" t="str">
            <v>Cumple mínimo de lux para todos los recintos</v>
          </cell>
          <cell r="T464">
            <v>1</v>
          </cell>
          <cell r="U464">
            <v>0</v>
          </cell>
          <cell r="V464">
            <v>0</v>
          </cell>
          <cell r="W464" t="str">
            <v>Cumple mínimo de lux para todos los recintos</v>
          </cell>
          <cell r="X464" t="str">
            <v>Cumple mínimo de lux para todos los recintos</v>
          </cell>
        </row>
        <row r="465">
          <cell r="N465" t="str">
            <v>58.6</v>
          </cell>
          <cell r="O465">
            <v>58</v>
          </cell>
          <cell r="P465">
            <v>6</v>
          </cell>
          <cell r="Q465" t="str">
            <v>13R</v>
          </cell>
          <cell r="R465" t="str">
            <v>Regular</v>
          </cell>
          <cell r="S465" t="str">
            <v>Cumple mínimo de lux para todos los recintos</v>
          </cell>
          <cell r="T465">
            <v>1</v>
          </cell>
          <cell r="U465">
            <v>0</v>
          </cell>
          <cell r="V465">
            <v>0</v>
          </cell>
          <cell r="W465" t="str">
            <v>Cumple mínimo de lux para todos los recintos</v>
          </cell>
          <cell r="X465" t="str">
            <v>Cumple mínimo de lux para todos los recintos</v>
          </cell>
        </row>
        <row r="466">
          <cell r="N466" t="str">
            <v>58.7</v>
          </cell>
          <cell r="O466">
            <v>58</v>
          </cell>
          <cell r="P466">
            <v>7</v>
          </cell>
          <cell r="Q466" t="str">
            <v>13R</v>
          </cell>
          <cell r="R466" t="str">
            <v>Minimo</v>
          </cell>
          <cell r="S466" t="str">
            <v>Cumple mínimo de lux para todos los recintos</v>
          </cell>
          <cell r="T466">
            <v>1</v>
          </cell>
          <cell r="U466">
            <v>0</v>
          </cell>
          <cell r="V466">
            <v>0</v>
          </cell>
          <cell r="W466" t="str">
            <v>Cumple mínimo de lux para todos los recintos</v>
          </cell>
          <cell r="X466" t="str">
            <v>Cumple mínimo de lux para todos los recintos</v>
          </cell>
        </row>
        <row r="467">
          <cell r="N467" t="str">
            <v>58.8</v>
          </cell>
          <cell r="O467">
            <v>58</v>
          </cell>
          <cell r="P467">
            <v>8</v>
          </cell>
        </row>
        <row r="468">
          <cell r="N468" t="str">
            <v>59.1</v>
          </cell>
          <cell r="O468">
            <v>59</v>
          </cell>
          <cell r="P468">
            <v>1</v>
          </cell>
          <cell r="Q468" t="str">
            <v>13R</v>
          </cell>
          <cell r="R468" t="str">
            <v>Confort visual activo</v>
          </cell>
          <cell r="T468" t="str">
            <v>Nivel mínimo de Iluminancia, rendimiento cromático y deslumbramiento</v>
          </cell>
          <cell r="V468" t="str">
            <v>Opción</v>
          </cell>
          <cell r="W468" t="str">
            <v>1 de 1</v>
          </cell>
        </row>
        <row r="469">
          <cell r="N469" t="str">
            <v>59.2</v>
          </cell>
          <cell r="O469">
            <v>59</v>
          </cell>
          <cell r="P469">
            <v>2</v>
          </cell>
          <cell r="Q469" t="str">
            <v>13R</v>
          </cell>
          <cell r="R469" t="str">
            <v>Índice de rendimiento cromático [IRC]</v>
          </cell>
          <cell r="V469" t="str">
            <v>Simultáneo</v>
          </cell>
          <cell r="W469" t="str">
            <v>2 de 3</v>
          </cell>
        </row>
        <row r="470">
          <cell r="N470" t="str">
            <v>59.3</v>
          </cell>
          <cell r="O470">
            <v>59</v>
          </cell>
          <cell r="P470">
            <v>3</v>
          </cell>
          <cell r="Q470" t="str">
            <v>13R</v>
          </cell>
          <cell r="R470" t="str">
            <v>Nivel</v>
          </cell>
          <cell r="S470" t="str">
            <v>Rango</v>
          </cell>
          <cell r="T470" t="str">
            <v>Prioridad</v>
          </cell>
          <cell r="U470" t="str">
            <v>Ponderación Of. Y Serv.</v>
          </cell>
          <cell r="V470" t="str">
            <v>Ponderación Educ. y Salud.</v>
          </cell>
          <cell r="W470" t="str">
            <v>Rango</v>
          </cell>
        </row>
        <row r="471">
          <cell r="N471" t="str">
            <v>59.4</v>
          </cell>
          <cell r="O471">
            <v>59</v>
          </cell>
          <cell r="P471">
            <v>4</v>
          </cell>
          <cell r="Q471" t="str">
            <v>13R</v>
          </cell>
          <cell r="R471" t="str">
            <v>Muy bueno</v>
          </cell>
          <cell r="S471" t="str">
            <v>80-100</v>
          </cell>
          <cell r="T471">
            <v>1</v>
          </cell>
          <cell r="U471">
            <v>0</v>
          </cell>
          <cell r="V471">
            <v>0</v>
          </cell>
          <cell r="W471">
            <v>80</v>
          </cell>
          <cell r="X471">
            <v>100</v>
          </cell>
        </row>
        <row r="472">
          <cell r="N472" t="str">
            <v>59.5</v>
          </cell>
          <cell r="O472">
            <v>59</v>
          </cell>
          <cell r="P472">
            <v>5</v>
          </cell>
          <cell r="Q472" t="str">
            <v>13R</v>
          </cell>
          <cell r="R472" t="str">
            <v>Bueno</v>
          </cell>
          <cell r="S472" t="str">
            <v>80-100</v>
          </cell>
          <cell r="T472">
            <v>1</v>
          </cell>
          <cell r="U472">
            <v>0</v>
          </cell>
          <cell r="V472">
            <v>0</v>
          </cell>
          <cell r="W472">
            <v>80</v>
          </cell>
          <cell r="X472">
            <v>100</v>
          </cell>
        </row>
        <row r="473">
          <cell r="N473" t="str">
            <v>59.6</v>
          </cell>
          <cell r="O473">
            <v>59</v>
          </cell>
          <cell r="P473">
            <v>6</v>
          </cell>
          <cell r="Q473" t="str">
            <v>13R</v>
          </cell>
          <cell r="R473" t="str">
            <v>Regular</v>
          </cell>
          <cell r="S473" t="str">
            <v>80-100</v>
          </cell>
          <cell r="T473">
            <v>1</v>
          </cell>
          <cell r="U473">
            <v>0</v>
          </cell>
          <cell r="V473">
            <v>0</v>
          </cell>
          <cell r="W473">
            <v>80</v>
          </cell>
          <cell r="X473">
            <v>100</v>
          </cell>
        </row>
        <row r="474">
          <cell r="N474" t="str">
            <v>59.7</v>
          </cell>
          <cell r="O474">
            <v>59</v>
          </cell>
          <cell r="P474">
            <v>7</v>
          </cell>
          <cell r="Q474" t="str">
            <v>13R</v>
          </cell>
          <cell r="R474" t="str">
            <v>Minimo</v>
          </cell>
          <cell r="S474" t="str">
            <v>80-100</v>
          </cell>
          <cell r="T474">
            <v>1</v>
          </cell>
          <cell r="U474">
            <v>0</v>
          </cell>
          <cell r="V474">
            <v>0</v>
          </cell>
          <cell r="W474">
            <v>80</v>
          </cell>
          <cell r="X474">
            <v>100</v>
          </cell>
        </row>
        <row r="475">
          <cell r="N475" t="str">
            <v>59.8</v>
          </cell>
          <cell r="O475">
            <v>59</v>
          </cell>
          <cell r="P475">
            <v>8</v>
          </cell>
        </row>
        <row r="476">
          <cell r="N476" t="str">
            <v>60.1</v>
          </cell>
          <cell r="O476">
            <v>60</v>
          </cell>
          <cell r="P476">
            <v>1</v>
          </cell>
          <cell r="Q476" t="str">
            <v>13R</v>
          </cell>
          <cell r="R476" t="str">
            <v>Confort visual activo</v>
          </cell>
          <cell r="T476" t="str">
            <v>Nivel mínimo de Iluminancia, rendimiento cromático y deslumbramiento</v>
          </cell>
          <cell r="V476" t="str">
            <v>Opción</v>
          </cell>
          <cell r="W476" t="str">
            <v>1 de 1</v>
          </cell>
        </row>
        <row r="477">
          <cell r="N477" t="str">
            <v>60.2</v>
          </cell>
          <cell r="O477">
            <v>60</v>
          </cell>
          <cell r="P477">
            <v>2</v>
          </cell>
          <cell r="Q477" t="str">
            <v>13R</v>
          </cell>
          <cell r="R477" t="str">
            <v>Índice de deslumbramiento unificado [UGR]</v>
          </cell>
          <cell r="V477" t="str">
            <v>Simultáneo</v>
          </cell>
          <cell r="W477" t="str">
            <v>3 de 3</v>
          </cell>
        </row>
        <row r="478">
          <cell r="N478" t="str">
            <v>60.3</v>
          </cell>
          <cell r="O478">
            <v>60</v>
          </cell>
          <cell r="P478">
            <v>3</v>
          </cell>
          <cell r="Q478" t="str">
            <v>13R</v>
          </cell>
          <cell r="R478" t="str">
            <v>Nivel</v>
          </cell>
          <cell r="S478" t="str">
            <v>Rango</v>
          </cell>
          <cell r="T478" t="str">
            <v>Prioridad</v>
          </cell>
          <cell r="U478" t="str">
            <v>Ponderación Of. Y Serv.</v>
          </cell>
          <cell r="V478" t="str">
            <v>Ponderación Educ. y Salud.</v>
          </cell>
          <cell r="W478" t="str">
            <v>Rango</v>
          </cell>
        </row>
        <row r="479">
          <cell r="N479" t="str">
            <v>60.4</v>
          </cell>
          <cell r="O479">
            <v>60</v>
          </cell>
          <cell r="P479">
            <v>4</v>
          </cell>
          <cell r="Q479" t="str">
            <v>13R</v>
          </cell>
          <cell r="R479" t="str">
            <v>Muy bueno</v>
          </cell>
          <cell r="S479" t="str">
            <v>0-22</v>
          </cell>
          <cell r="T479">
            <v>1</v>
          </cell>
          <cell r="U479">
            <v>0</v>
          </cell>
          <cell r="V479">
            <v>0</v>
          </cell>
          <cell r="W479">
            <v>0</v>
          </cell>
          <cell r="X479">
            <v>22</v>
          </cell>
        </row>
        <row r="480">
          <cell r="N480" t="str">
            <v>60.5</v>
          </cell>
          <cell r="O480">
            <v>60</v>
          </cell>
          <cell r="P480">
            <v>5</v>
          </cell>
          <cell r="Q480" t="str">
            <v>13R</v>
          </cell>
          <cell r="R480" t="str">
            <v>Bueno</v>
          </cell>
          <cell r="S480" t="str">
            <v>0-22</v>
          </cell>
          <cell r="T480">
            <v>1</v>
          </cell>
          <cell r="U480">
            <v>0</v>
          </cell>
          <cell r="V480">
            <v>0</v>
          </cell>
          <cell r="W480">
            <v>0</v>
          </cell>
          <cell r="X480">
            <v>22</v>
          </cell>
        </row>
        <row r="481">
          <cell r="N481" t="str">
            <v>60.6</v>
          </cell>
          <cell r="O481">
            <v>60</v>
          </cell>
          <cell r="P481">
            <v>6</v>
          </cell>
          <cell r="Q481" t="str">
            <v>13R</v>
          </cell>
          <cell r="R481" t="str">
            <v>Regular</v>
          </cell>
          <cell r="S481" t="str">
            <v>0-22</v>
          </cell>
          <cell r="T481">
            <v>1</v>
          </cell>
          <cell r="U481">
            <v>0</v>
          </cell>
          <cell r="V481">
            <v>0</v>
          </cell>
          <cell r="W481">
            <v>0</v>
          </cell>
          <cell r="X481">
            <v>22</v>
          </cell>
        </row>
        <row r="482">
          <cell r="N482" t="str">
            <v>60.7</v>
          </cell>
          <cell r="O482">
            <v>60</v>
          </cell>
          <cell r="P482">
            <v>7</v>
          </cell>
          <cell r="Q482" t="str">
            <v>13R</v>
          </cell>
          <cell r="R482" t="str">
            <v>Minimo</v>
          </cell>
          <cell r="S482" t="str">
            <v>0-22</v>
          </cell>
          <cell r="T482">
            <v>1</v>
          </cell>
          <cell r="U482">
            <v>0</v>
          </cell>
          <cell r="V482">
            <v>0</v>
          </cell>
          <cell r="W482">
            <v>0</v>
          </cell>
          <cell r="X482">
            <v>22</v>
          </cell>
        </row>
        <row r="483">
          <cell r="N483" t="str">
            <v>60.8</v>
          </cell>
          <cell r="O483">
            <v>60</v>
          </cell>
          <cell r="P483">
            <v>8</v>
          </cell>
        </row>
        <row r="484">
          <cell r="N484" t="str">
            <v>61.1</v>
          </cell>
          <cell r="O484">
            <v>61</v>
          </cell>
          <cell r="P484">
            <v>1</v>
          </cell>
          <cell r="Q484" t="str">
            <v>INST.CAI.14</v>
          </cell>
          <cell r="R484" t="str">
            <v>Confort térmico activo</v>
          </cell>
          <cell r="T484" t="str">
            <v>Diseño y control del sistema</v>
          </cell>
          <cell r="V484" t="str">
            <v>Opción</v>
          </cell>
          <cell r="W484" t="str">
            <v>1 de 1</v>
          </cell>
        </row>
        <row r="485">
          <cell r="N485" t="str">
            <v>61.2</v>
          </cell>
          <cell r="O485">
            <v>61</v>
          </cell>
          <cell r="P485">
            <v>2</v>
          </cell>
          <cell r="Q485" t="str">
            <v>INST.CAI.14</v>
          </cell>
          <cell r="R485" t="str">
            <v>Cantidad y distribución de los controles del sistema de climatización</v>
          </cell>
          <cell r="V485" t="str">
            <v>Simultáneo</v>
          </cell>
          <cell r="W485" t="str">
            <v>1 de 1</v>
          </cell>
        </row>
        <row r="486">
          <cell r="N486" t="str">
            <v>61.3</v>
          </cell>
          <cell r="O486">
            <v>61</v>
          </cell>
          <cell r="P486">
            <v>3</v>
          </cell>
          <cell r="Q486" t="str">
            <v>INST.CAI.14</v>
          </cell>
          <cell r="R486" t="str">
            <v>Nivel</v>
          </cell>
          <cell r="S486" t="str">
            <v>Rango</v>
          </cell>
          <cell r="T486" t="str">
            <v>Prioridad</v>
          </cell>
          <cell r="U486" t="str">
            <v>Ponderación Of. Y Serv.</v>
          </cell>
          <cell r="V486" t="str">
            <v>Ponderación Educ. y Salud.</v>
          </cell>
          <cell r="W486" t="str">
            <v>Rango</v>
          </cell>
        </row>
        <row r="487">
          <cell r="N487" t="str">
            <v>61.4</v>
          </cell>
          <cell r="O487">
            <v>61</v>
          </cell>
          <cell r="P487">
            <v>4</v>
          </cell>
          <cell r="Q487" t="str">
            <v>INST.CAI.14</v>
          </cell>
          <cell r="R487" t="str">
            <v>Muy bueno</v>
          </cell>
          <cell r="S487" t="str">
            <v>Un control por recinto</v>
          </cell>
          <cell r="T487">
            <v>1</v>
          </cell>
          <cell r="U487">
            <v>0.02</v>
          </cell>
          <cell r="V487">
            <v>0.02</v>
          </cell>
          <cell r="W487" t="str">
            <v>Un control por recinto</v>
          </cell>
          <cell r="X487" t="str">
            <v>Un control por recinto</v>
          </cell>
        </row>
        <row r="488">
          <cell r="N488" t="str">
            <v>61.5</v>
          </cell>
          <cell r="O488">
            <v>61</v>
          </cell>
          <cell r="P488">
            <v>5</v>
          </cell>
          <cell r="Q488" t="str">
            <v>INST.CAI.14</v>
          </cell>
          <cell r="R488" t="str">
            <v>Bueno</v>
          </cell>
          <cell r="S488" t="str">
            <v>Un control por bloque térmico</v>
          </cell>
          <cell r="T488">
            <v>0.5</v>
          </cell>
          <cell r="U488">
            <v>0.01</v>
          </cell>
          <cell r="V488">
            <v>0.01</v>
          </cell>
          <cell r="W488" t="str">
            <v>Un control por bloque térmico</v>
          </cell>
          <cell r="X488" t="str">
            <v>Un control por bloque térmico</v>
          </cell>
        </row>
        <row r="489">
          <cell r="N489" t="str">
            <v>61.6</v>
          </cell>
          <cell r="O489">
            <v>61</v>
          </cell>
          <cell r="P489">
            <v>6</v>
          </cell>
          <cell r="Q489" t="str">
            <v>INST.CAI.14</v>
          </cell>
          <cell r="R489" t="str">
            <v>Regular</v>
          </cell>
          <cell r="S489">
            <v>0</v>
          </cell>
          <cell r="T489">
            <v>0</v>
          </cell>
          <cell r="U489">
            <v>0</v>
          </cell>
          <cell r="V489">
            <v>0</v>
          </cell>
          <cell r="W489">
            <v>0</v>
          </cell>
          <cell r="X489">
            <v>0</v>
          </cell>
        </row>
        <row r="490">
          <cell r="N490" t="str">
            <v>61.7</v>
          </cell>
          <cell r="O490">
            <v>61</v>
          </cell>
          <cell r="P490">
            <v>7</v>
          </cell>
          <cell r="Q490" t="str">
            <v>INST.CAI.14</v>
          </cell>
          <cell r="R490" t="str">
            <v>Minimo</v>
          </cell>
          <cell r="S490">
            <v>0</v>
          </cell>
          <cell r="T490">
            <v>0</v>
          </cell>
          <cell r="U490">
            <v>0</v>
          </cell>
          <cell r="V490">
            <v>0</v>
          </cell>
          <cell r="W490">
            <v>0</v>
          </cell>
          <cell r="X490">
            <v>0</v>
          </cell>
        </row>
        <row r="491">
          <cell r="N491" t="str">
            <v>61.8</v>
          </cell>
          <cell r="O491">
            <v>61</v>
          </cell>
          <cell r="P491">
            <v>8</v>
          </cell>
        </row>
        <row r="492">
          <cell r="N492" t="str">
            <v>62.1</v>
          </cell>
          <cell r="O492">
            <v>62</v>
          </cell>
          <cell r="P492">
            <v>1</v>
          </cell>
          <cell r="Q492" t="str">
            <v>14R</v>
          </cell>
          <cell r="R492" t="str">
            <v>Confort térmico activo</v>
          </cell>
          <cell r="T492" t="str">
            <v>Definir condiciones de diseño del proyecto de climatización</v>
          </cell>
          <cell r="V492" t="str">
            <v>Opción</v>
          </cell>
          <cell r="W492" t="str">
            <v>1 de 1</v>
          </cell>
        </row>
        <row r="493">
          <cell r="N493" t="str">
            <v>62.2</v>
          </cell>
          <cell r="O493">
            <v>62</v>
          </cell>
          <cell r="P493">
            <v>2</v>
          </cell>
          <cell r="Q493" t="str">
            <v>14R</v>
          </cell>
          <cell r="R493" t="str">
            <v>Declaración de condiciones de diseño del proyeto de climatización</v>
          </cell>
          <cell r="V493" t="str">
            <v>Simultáneo</v>
          </cell>
          <cell r="W493" t="str">
            <v>1 de 1</v>
          </cell>
        </row>
        <row r="494">
          <cell r="N494" t="str">
            <v>62.3</v>
          </cell>
          <cell r="O494">
            <v>62</v>
          </cell>
          <cell r="P494">
            <v>3</v>
          </cell>
          <cell r="Q494" t="str">
            <v>14R</v>
          </cell>
          <cell r="R494" t="str">
            <v>Nivel</v>
          </cell>
          <cell r="S494" t="str">
            <v>Rango</v>
          </cell>
          <cell r="T494" t="str">
            <v>Prioridad</v>
          </cell>
          <cell r="U494" t="str">
            <v>Ponderación Of. Y Serv.</v>
          </cell>
          <cell r="V494" t="str">
            <v>Ponderación Educ. y Salud.</v>
          </cell>
          <cell r="W494" t="str">
            <v>Rango</v>
          </cell>
        </row>
        <row r="495">
          <cell r="N495" t="str">
            <v>62.4</v>
          </cell>
          <cell r="O495">
            <v>62</v>
          </cell>
          <cell r="P495">
            <v>4</v>
          </cell>
          <cell r="Q495" t="str">
            <v>14R</v>
          </cell>
          <cell r="R495" t="str">
            <v>Muy bueno</v>
          </cell>
          <cell r="S495" t="str">
            <v>Se declaran condiciones de diseño del proyecto de climatización</v>
          </cell>
          <cell r="T495">
            <v>1</v>
          </cell>
          <cell r="U495">
            <v>0</v>
          </cell>
          <cell r="V495">
            <v>0</v>
          </cell>
          <cell r="W495" t="str">
            <v>Se declaran condiciones de diseño del proyecto de climatización</v>
          </cell>
          <cell r="X495" t="str">
            <v>Se declaran condiciones de diseño del proyecto de climatización</v>
          </cell>
        </row>
        <row r="496">
          <cell r="N496" t="str">
            <v>62.5</v>
          </cell>
          <cell r="O496">
            <v>62</v>
          </cell>
          <cell r="P496">
            <v>5</v>
          </cell>
          <cell r="Q496" t="str">
            <v>14R</v>
          </cell>
          <cell r="R496" t="str">
            <v>Bueno</v>
          </cell>
          <cell r="S496" t="str">
            <v>Se declaran condiciones de diseño del proyecto de climatización</v>
          </cell>
          <cell r="T496">
            <v>1</v>
          </cell>
          <cell r="U496">
            <v>0</v>
          </cell>
          <cell r="V496">
            <v>0</v>
          </cell>
          <cell r="W496" t="str">
            <v>Se declaran condiciones de diseño del proyecto de climatización</v>
          </cell>
          <cell r="X496" t="str">
            <v>Se declaran condiciones de diseño del proyecto de climatización</v>
          </cell>
        </row>
        <row r="497">
          <cell r="N497" t="str">
            <v>62.6</v>
          </cell>
          <cell r="O497">
            <v>62</v>
          </cell>
          <cell r="P497">
            <v>6</v>
          </cell>
          <cell r="Q497" t="str">
            <v>14R</v>
          </cell>
          <cell r="R497" t="str">
            <v>Regular</v>
          </cell>
          <cell r="S497" t="str">
            <v>Se declaran condiciones de diseño del proyecto de climatización</v>
          </cell>
          <cell r="T497">
            <v>1</v>
          </cell>
          <cell r="U497">
            <v>0</v>
          </cell>
          <cell r="V497">
            <v>0</v>
          </cell>
          <cell r="W497" t="str">
            <v>Se declaran condiciones de diseño del proyecto de climatización</v>
          </cell>
          <cell r="X497" t="str">
            <v>Se declaran condiciones de diseño del proyecto de climatización</v>
          </cell>
        </row>
        <row r="498">
          <cell r="N498" t="str">
            <v>62.7</v>
          </cell>
          <cell r="O498">
            <v>62</v>
          </cell>
          <cell r="P498">
            <v>7</v>
          </cell>
          <cell r="Q498" t="str">
            <v>14R</v>
          </cell>
          <cell r="R498" t="str">
            <v>Minimo</v>
          </cell>
          <cell r="S498" t="str">
            <v>Se declaran condiciones de diseño del proyecto de climatización</v>
          </cell>
          <cell r="T498">
            <v>1</v>
          </cell>
          <cell r="U498">
            <v>0</v>
          </cell>
          <cell r="V498">
            <v>0</v>
          </cell>
          <cell r="W498" t="str">
            <v>Se declaran condiciones de diseño del proyecto de climatización</v>
          </cell>
          <cell r="X498" t="str">
            <v>Se declaran condiciones de diseño del proyecto de climatización</v>
          </cell>
        </row>
        <row r="499">
          <cell r="N499" t="str">
            <v>62.8</v>
          </cell>
          <cell r="O499">
            <v>62</v>
          </cell>
          <cell r="P499">
            <v>8</v>
          </cell>
        </row>
        <row r="500">
          <cell r="N500" t="str">
            <v>63.1</v>
          </cell>
          <cell r="O500">
            <v>63</v>
          </cell>
          <cell r="P500">
            <v>1</v>
          </cell>
          <cell r="Q500" t="str">
            <v>INST.ENERGIA.15.1</v>
          </cell>
          <cell r="R500" t="str">
            <v>Iluminación artificial</v>
          </cell>
          <cell r="T500" t="str">
            <v>Potencia Instalada</v>
          </cell>
          <cell r="V500" t="str">
            <v>Opción</v>
          </cell>
          <cell r="W500" t="str">
            <v>1 de 2</v>
          </cell>
        </row>
        <row r="501">
          <cell r="N501" t="str">
            <v>63.2</v>
          </cell>
          <cell r="O501">
            <v>63</v>
          </cell>
          <cell r="P501">
            <v>2</v>
          </cell>
          <cell r="Q501" t="str">
            <v>INST.ENERGIA.15.1</v>
          </cell>
          <cell r="R501" t="str">
            <v>Reducción de potencia instalada de iluminación artificial [%]</v>
          </cell>
          <cell r="V501" t="str">
            <v>Simultáneo</v>
          </cell>
          <cell r="W501" t="str">
            <v>1 de 1</v>
          </cell>
        </row>
        <row r="502">
          <cell r="N502" t="str">
            <v>63.3</v>
          </cell>
          <cell r="O502">
            <v>63</v>
          </cell>
          <cell r="P502">
            <v>3</v>
          </cell>
          <cell r="Q502" t="str">
            <v>INST.ENERGIA.15.1</v>
          </cell>
          <cell r="R502" t="str">
            <v>Nivel</v>
          </cell>
          <cell r="S502" t="str">
            <v>Rango</v>
          </cell>
          <cell r="T502" t="str">
            <v>Prioridad</v>
          </cell>
          <cell r="U502" t="str">
            <v>Ponderación Of. Y Serv.</v>
          </cell>
          <cell r="V502" t="str">
            <v>Ponderación Educ. y Salud.</v>
          </cell>
          <cell r="W502" t="str">
            <v>Rango</v>
          </cell>
        </row>
        <row r="503">
          <cell r="N503" t="str">
            <v>63.4</v>
          </cell>
          <cell r="O503">
            <v>63</v>
          </cell>
          <cell r="P503">
            <v>4</v>
          </cell>
          <cell r="Q503" t="str">
            <v>INST.ENERGIA.15.1</v>
          </cell>
          <cell r="R503" t="str">
            <v>Muy bueno</v>
          </cell>
          <cell r="S503" t="str">
            <v>30%-100%</v>
          </cell>
          <cell r="T503">
            <v>1</v>
          </cell>
          <cell r="U503">
            <v>0.03</v>
          </cell>
          <cell r="V503">
            <v>0.03</v>
          </cell>
          <cell r="W503">
            <v>0.3</v>
          </cell>
          <cell r="X503">
            <v>1</v>
          </cell>
        </row>
        <row r="504">
          <cell r="N504" t="str">
            <v>63.5</v>
          </cell>
          <cell r="O504">
            <v>63</v>
          </cell>
          <cell r="P504">
            <v>5</v>
          </cell>
          <cell r="Q504" t="str">
            <v>INST.ENERGIA.15.1</v>
          </cell>
          <cell r="R504" t="str">
            <v>Bueno</v>
          </cell>
          <cell r="S504" t="str">
            <v>20%-30%</v>
          </cell>
          <cell r="T504">
            <v>0.66666666666666663</v>
          </cell>
          <cell r="U504">
            <v>1.9999999999999997E-2</v>
          </cell>
          <cell r="V504">
            <v>1.9999999999999997E-2</v>
          </cell>
          <cell r="W504">
            <v>0.2</v>
          </cell>
          <cell r="X504">
            <v>0.3</v>
          </cell>
        </row>
        <row r="505">
          <cell r="N505" t="str">
            <v>63.6</v>
          </cell>
          <cell r="O505">
            <v>63</v>
          </cell>
          <cell r="P505">
            <v>6</v>
          </cell>
          <cell r="Q505" t="str">
            <v>INST.ENERGIA.15.1</v>
          </cell>
          <cell r="R505" t="str">
            <v>Regular</v>
          </cell>
          <cell r="S505" t="str">
            <v>10%-20%</v>
          </cell>
          <cell r="T505">
            <v>0.33333333333333331</v>
          </cell>
          <cell r="U505">
            <v>9.9999999999999985E-3</v>
          </cell>
          <cell r="V505">
            <v>9.9999999999999985E-3</v>
          </cell>
          <cell r="W505">
            <v>0.1</v>
          </cell>
          <cell r="X505">
            <v>0.2</v>
          </cell>
        </row>
        <row r="506">
          <cell r="N506" t="str">
            <v>63.7</v>
          </cell>
          <cell r="O506">
            <v>63</v>
          </cell>
          <cell r="P506">
            <v>7</v>
          </cell>
          <cell r="Q506" t="str">
            <v>INST.ENERGIA.15.1</v>
          </cell>
          <cell r="R506" t="str">
            <v>Minimo</v>
          </cell>
          <cell r="S506">
            <v>0</v>
          </cell>
          <cell r="T506">
            <v>0</v>
          </cell>
          <cell r="U506">
            <v>0</v>
          </cell>
          <cell r="V506">
            <v>0</v>
          </cell>
          <cell r="W506">
            <v>0</v>
          </cell>
          <cell r="X506">
            <v>0</v>
          </cell>
        </row>
        <row r="507">
          <cell r="N507" t="str">
            <v>63.8</v>
          </cell>
          <cell r="O507">
            <v>63</v>
          </cell>
          <cell r="P507">
            <v>8</v>
          </cell>
        </row>
        <row r="508">
          <cell r="N508" t="str">
            <v>64.1</v>
          </cell>
          <cell r="O508">
            <v>64</v>
          </cell>
          <cell r="P508">
            <v>1</v>
          </cell>
          <cell r="Q508" t="str">
            <v>INST.ENERGIA.15.1</v>
          </cell>
          <cell r="R508" t="str">
            <v>Iluminación artificial</v>
          </cell>
          <cell r="T508" t="str">
            <v>Potencia Instalada</v>
          </cell>
          <cell r="V508" t="str">
            <v>Opción</v>
          </cell>
          <cell r="W508" t="str">
            <v>2 de 2</v>
          </cell>
        </row>
        <row r="509">
          <cell r="N509" t="str">
            <v>64.2</v>
          </cell>
          <cell r="O509">
            <v>64</v>
          </cell>
          <cell r="P509">
            <v>2</v>
          </cell>
          <cell r="Q509" t="str">
            <v>INST.ENERGIA.15.1</v>
          </cell>
          <cell r="R509" t="str">
            <v>Disminución de consumo de energía en iluminación</v>
          </cell>
          <cell r="V509" t="str">
            <v>Simultáneo</v>
          </cell>
          <cell r="W509" t="str">
            <v>1 de 1</v>
          </cell>
        </row>
        <row r="510">
          <cell r="N510" t="str">
            <v>64.3</v>
          </cell>
          <cell r="O510">
            <v>64</v>
          </cell>
          <cell r="P510">
            <v>3</v>
          </cell>
          <cell r="Q510" t="str">
            <v>INST.ENERGIA.15.1</v>
          </cell>
          <cell r="R510" t="str">
            <v>Nivel</v>
          </cell>
          <cell r="S510" t="str">
            <v>Rango</v>
          </cell>
          <cell r="T510" t="str">
            <v>Prioridad</v>
          </cell>
          <cell r="U510" t="str">
            <v>Ponderación Of. Y Serv.</v>
          </cell>
          <cell r="V510" t="str">
            <v>Ponderación Educ. y Salud.</v>
          </cell>
          <cell r="W510" t="str">
            <v>Rango</v>
          </cell>
        </row>
        <row r="511">
          <cell r="N511" t="str">
            <v>64.4</v>
          </cell>
          <cell r="O511">
            <v>64</v>
          </cell>
          <cell r="P511">
            <v>4</v>
          </cell>
          <cell r="Q511" t="str">
            <v>INST.ENERGIA.15.1</v>
          </cell>
          <cell r="R511" t="str">
            <v>Muy bueno</v>
          </cell>
          <cell r="S511" t="str">
            <v>Cumple disminución en consumo de energía</v>
          </cell>
          <cell r="T511">
            <v>1</v>
          </cell>
          <cell r="U511">
            <v>0.03</v>
          </cell>
          <cell r="V511">
            <v>0.03</v>
          </cell>
          <cell r="W511" t="str">
            <v>Cumple disminución en consumo de energía</v>
          </cell>
          <cell r="X511" t="str">
            <v>Cumple disminución en consumo de energía</v>
          </cell>
        </row>
        <row r="512">
          <cell r="N512" t="str">
            <v>64.5</v>
          </cell>
          <cell r="O512">
            <v>64</v>
          </cell>
          <cell r="P512">
            <v>5</v>
          </cell>
          <cell r="Q512" t="str">
            <v>INST.ENERGIA.15.1</v>
          </cell>
          <cell r="R512" t="str">
            <v>Bueno</v>
          </cell>
          <cell r="S512">
            <v>0</v>
          </cell>
          <cell r="T512">
            <v>0</v>
          </cell>
          <cell r="U512">
            <v>0</v>
          </cell>
          <cell r="V512">
            <v>0</v>
          </cell>
          <cell r="W512">
            <v>0</v>
          </cell>
          <cell r="X512">
            <v>0</v>
          </cell>
        </row>
        <row r="513">
          <cell r="N513" t="str">
            <v>64.6</v>
          </cell>
          <cell r="O513">
            <v>64</v>
          </cell>
          <cell r="P513">
            <v>6</v>
          </cell>
          <cell r="Q513" t="str">
            <v>INST.ENERGIA.15.1</v>
          </cell>
          <cell r="R513" t="str">
            <v>Regular</v>
          </cell>
          <cell r="S513">
            <v>0</v>
          </cell>
          <cell r="T513">
            <v>0</v>
          </cell>
          <cell r="U513">
            <v>0</v>
          </cell>
          <cell r="V513">
            <v>0</v>
          </cell>
          <cell r="W513">
            <v>0</v>
          </cell>
          <cell r="X513">
            <v>0</v>
          </cell>
        </row>
        <row r="514">
          <cell r="N514" t="str">
            <v>64.7</v>
          </cell>
          <cell r="O514">
            <v>64</v>
          </cell>
          <cell r="P514">
            <v>7</v>
          </cell>
          <cell r="Q514" t="str">
            <v>INST.ENERGIA.15.1</v>
          </cell>
          <cell r="R514" t="str">
            <v>Minimo</v>
          </cell>
          <cell r="S514">
            <v>0</v>
          </cell>
          <cell r="T514">
            <v>0</v>
          </cell>
          <cell r="U514">
            <v>0</v>
          </cell>
          <cell r="V514">
            <v>0</v>
          </cell>
          <cell r="W514">
            <v>0</v>
          </cell>
          <cell r="X514">
            <v>0</v>
          </cell>
        </row>
        <row r="515">
          <cell r="N515" t="str">
            <v>64.8</v>
          </cell>
          <cell r="O515">
            <v>64</v>
          </cell>
          <cell r="P515">
            <v>8</v>
          </cell>
        </row>
        <row r="516">
          <cell r="N516" t="str">
            <v>65.1</v>
          </cell>
          <cell r="O516">
            <v>65</v>
          </cell>
          <cell r="P516">
            <v>1</v>
          </cell>
          <cell r="Q516" t="str">
            <v>INST.ENERGIA.15.2</v>
          </cell>
          <cell r="R516" t="str">
            <v>Iluminación artificial</v>
          </cell>
          <cell r="T516" t="str">
            <v>Sistemas de control</v>
          </cell>
          <cell r="V516" t="str">
            <v>Opción</v>
          </cell>
          <cell r="W516" t="str">
            <v>1 de 2</v>
          </cell>
        </row>
        <row r="517">
          <cell r="N517" t="str">
            <v>65.2</v>
          </cell>
          <cell r="O517">
            <v>65</v>
          </cell>
          <cell r="P517">
            <v>2</v>
          </cell>
          <cell r="Q517" t="str">
            <v>INST.ENERGIA.15.2</v>
          </cell>
          <cell r="R517" t="str">
            <v>Incorporación de sistemas de control</v>
          </cell>
          <cell r="V517" t="str">
            <v>Simultáneo</v>
          </cell>
          <cell r="W517" t="str">
            <v>1 de 1</v>
          </cell>
        </row>
        <row r="518">
          <cell r="N518" t="str">
            <v>65.3</v>
          </cell>
          <cell r="O518">
            <v>65</v>
          </cell>
          <cell r="P518">
            <v>3</v>
          </cell>
          <cell r="Q518" t="str">
            <v>INST.ENERGIA.15.2</v>
          </cell>
          <cell r="R518" t="str">
            <v>Nivel</v>
          </cell>
          <cell r="S518" t="str">
            <v>Rango</v>
          </cell>
          <cell r="T518" t="str">
            <v>Prioridad</v>
          </cell>
          <cell r="U518" t="str">
            <v>Ponderación Of. Y Serv.</v>
          </cell>
          <cell r="V518" t="str">
            <v>Ponderación Educ. y Salud.</v>
          </cell>
          <cell r="W518" t="str">
            <v>Rango</v>
          </cell>
        </row>
        <row r="519">
          <cell r="N519" t="str">
            <v>65.4</v>
          </cell>
          <cell r="O519">
            <v>65</v>
          </cell>
          <cell r="P519">
            <v>4</v>
          </cell>
          <cell r="Q519" t="str">
            <v>INST.ENERGIA.15.2</v>
          </cell>
          <cell r="R519" t="str">
            <v>Muy bueno</v>
          </cell>
          <cell r="S519" t="str">
            <v>AA / AB</v>
          </cell>
          <cell r="T519">
            <v>1</v>
          </cell>
          <cell r="U519">
            <v>0.02</v>
          </cell>
          <cell r="V519">
            <v>0.02</v>
          </cell>
          <cell r="W519" t="str">
            <v>AA / AB</v>
          </cell>
          <cell r="X519" t="str">
            <v>AA / AB</v>
          </cell>
        </row>
        <row r="520">
          <cell r="N520" t="str">
            <v>65.5</v>
          </cell>
          <cell r="O520">
            <v>65</v>
          </cell>
          <cell r="P520">
            <v>5</v>
          </cell>
          <cell r="Q520" t="str">
            <v>INST.ENERGIA.15.2</v>
          </cell>
          <cell r="R520" t="str">
            <v>Bueno</v>
          </cell>
          <cell r="S520" t="str">
            <v>AC / BB / BC</v>
          </cell>
          <cell r="T520">
            <v>0.5</v>
          </cell>
          <cell r="U520">
            <v>0.01</v>
          </cell>
          <cell r="V520">
            <v>0.01</v>
          </cell>
          <cell r="W520" t="str">
            <v>AC / BB / BC</v>
          </cell>
          <cell r="X520" t="str">
            <v>AC / BB / BC</v>
          </cell>
        </row>
        <row r="521">
          <cell r="N521" t="str">
            <v>65.6</v>
          </cell>
          <cell r="O521">
            <v>65</v>
          </cell>
          <cell r="P521">
            <v>6</v>
          </cell>
          <cell r="Q521" t="str">
            <v>INST.ENERGIA.15.2</v>
          </cell>
          <cell r="R521" t="str">
            <v>Regular</v>
          </cell>
          <cell r="S521" t="str">
            <v>CC</v>
          </cell>
          <cell r="T521">
            <v>0.25</v>
          </cell>
          <cell r="U521">
            <v>5.0000000000000001E-3</v>
          </cell>
          <cell r="V521">
            <v>5.0000000000000001E-3</v>
          </cell>
          <cell r="W521" t="str">
            <v>CC</v>
          </cell>
          <cell r="X521" t="str">
            <v>CC</v>
          </cell>
        </row>
        <row r="522">
          <cell r="N522" t="str">
            <v>65.7</v>
          </cell>
          <cell r="O522">
            <v>65</v>
          </cell>
          <cell r="P522">
            <v>7</v>
          </cell>
          <cell r="Q522" t="str">
            <v>INST.ENERGIA.15.2</v>
          </cell>
          <cell r="R522" t="str">
            <v>Minimo</v>
          </cell>
          <cell r="S522">
            <v>0</v>
          </cell>
          <cell r="T522">
            <v>0</v>
          </cell>
          <cell r="U522">
            <v>0</v>
          </cell>
          <cell r="V522">
            <v>0</v>
          </cell>
          <cell r="W522">
            <v>0</v>
          </cell>
          <cell r="X522">
            <v>0</v>
          </cell>
        </row>
        <row r="523">
          <cell r="N523" t="str">
            <v>65.8</v>
          </cell>
          <cell r="O523">
            <v>65</v>
          </cell>
          <cell r="P523">
            <v>8</v>
          </cell>
        </row>
        <row r="524">
          <cell r="N524" t="str">
            <v>66.1</v>
          </cell>
          <cell r="O524">
            <v>66</v>
          </cell>
          <cell r="P524">
            <v>1</v>
          </cell>
          <cell r="Q524" t="str">
            <v>INST.ENERGIA.15.2</v>
          </cell>
          <cell r="R524" t="str">
            <v>Iluminación artificial</v>
          </cell>
          <cell r="T524" t="str">
            <v>Sistemas de control</v>
          </cell>
          <cell r="V524" t="str">
            <v>Opción</v>
          </cell>
          <cell r="W524" t="str">
            <v>2 de 2</v>
          </cell>
        </row>
        <row r="525">
          <cell r="N525" t="str">
            <v>66.2</v>
          </cell>
          <cell r="O525">
            <v>66</v>
          </cell>
          <cell r="P525">
            <v>2</v>
          </cell>
          <cell r="Q525" t="str">
            <v>INST.ENERGIA.15.2</v>
          </cell>
          <cell r="R525" t="str">
            <v>Disminución de consumo de energía en iluminación</v>
          </cell>
          <cell r="V525" t="str">
            <v>Simultáneo</v>
          </cell>
          <cell r="W525" t="str">
            <v>1 de 1</v>
          </cell>
        </row>
        <row r="526">
          <cell r="N526" t="str">
            <v>66.3</v>
          </cell>
          <cell r="O526">
            <v>66</v>
          </cell>
          <cell r="P526">
            <v>3</v>
          </cell>
          <cell r="Q526" t="str">
            <v>INST.ENERGIA.15.2</v>
          </cell>
          <cell r="R526" t="str">
            <v>Nivel</v>
          </cell>
          <cell r="S526" t="str">
            <v>Rango</v>
          </cell>
          <cell r="T526" t="str">
            <v>Prioridad</v>
          </cell>
          <cell r="U526" t="str">
            <v>Ponderación Of. Y Serv.</v>
          </cell>
          <cell r="V526" t="str">
            <v>Ponderación Educ. y Salud.</v>
          </cell>
          <cell r="W526" t="str">
            <v>Rango</v>
          </cell>
        </row>
        <row r="527">
          <cell r="N527" t="str">
            <v>66.4</v>
          </cell>
          <cell r="O527">
            <v>66</v>
          </cell>
          <cell r="P527">
            <v>4</v>
          </cell>
          <cell r="Q527" t="str">
            <v>INST.ENERGIA.15.2</v>
          </cell>
          <cell r="R527" t="str">
            <v>Muy bueno</v>
          </cell>
          <cell r="S527" t="str">
            <v>Cumple disminución en consumo de energía</v>
          </cell>
          <cell r="T527">
            <v>1</v>
          </cell>
          <cell r="U527">
            <v>0.02</v>
          </cell>
          <cell r="V527">
            <v>0.02</v>
          </cell>
          <cell r="W527" t="str">
            <v>Cumple disminución en consumo de energía</v>
          </cell>
          <cell r="X527" t="str">
            <v>Cumple disminución en consumo de energía</v>
          </cell>
        </row>
        <row r="528">
          <cell r="N528" t="str">
            <v>66.5</v>
          </cell>
          <cell r="O528">
            <v>66</v>
          </cell>
          <cell r="P528">
            <v>5</v>
          </cell>
          <cell r="Q528" t="str">
            <v>INST.ENERGIA.15.2</v>
          </cell>
          <cell r="R528" t="str">
            <v>Bueno</v>
          </cell>
          <cell r="S528">
            <v>0</v>
          </cell>
          <cell r="T528">
            <v>0</v>
          </cell>
          <cell r="U528">
            <v>0</v>
          </cell>
          <cell r="V528">
            <v>0</v>
          </cell>
          <cell r="W528">
            <v>0</v>
          </cell>
          <cell r="X528">
            <v>0</v>
          </cell>
        </row>
        <row r="529">
          <cell r="N529" t="str">
            <v>66.6</v>
          </cell>
          <cell r="O529">
            <v>66</v>
          </cell>
          <cell r="P529">
            <v>6</v>
          </cell>
          <cell r="Q529" t="str">
            <v>INST.ENERGIA.15.2</v>
          </cell>
          <cell r="R529" t="str">
            <v>Regular</v>
          </cell>
          <cell r="S529">
            <v>0</v>
          </cell>
          <cell r="T529">
            <v>0</v>
          </cell>
          <cell r="U529">
            <v>0</v>
          </cell>
          <cell r="V529">
            <v>0</v>
          </cell>
          <cell r="W529">
            <v>0</v>
          </cell>
          <cell r="X529">
            <v>0</v>
          </cell>
        </row>
        <row r="530">
          <cell r="N530" t="str">
            <v>66.7</v>
          </cell>
          <cell r="O530">
            <v>66</v>
          </cell>
          <cell r="P530">
            <v>7</v>
          </cell>
          <cell r="Q530" t="str">
            <v>INST.ENERGIA.15.2</v>
          </cell>
          <cell r="R530" t="str">
            <v>Minimo</v>
          </cell>
          <cell r="S530">
            <v>0</v>
          </cell>
          <cell r="T530">
            <v>0</v>
          </cell>
          <cell r="U530">
            <v>0</v>
          </cell>
          <cell r="V530">
            <v>0</v>
          </cell>
          <cell r="W530">
            <v>0</v>
          </cell>
          <cell r="X530">
            <v>0</v>
          </cell>
        </row>
        <row r="531">
          <cell r="N531" t="str">
            <v>66.8</v>
          </cell>
          <cell r="O531">
            <v>66</v>
          </cell>
          <cell r="P531">
            <v>8</v>
          </cell>
        </row>
        <row r="532">
          <cell r="N532" t="str">
            <v>67.1</v>
          </cell>
          <cell r="O532">
            <v>67</v>
          </cell>
          <cell r="P532">
            <v>1</v>
          </cell>
          <cell r="Q532" t="str">
            <v>INST.ENERGIA.16.1</v>
          </cell>
          <cell r="R532" t="str">
            <v>Climatización y ACS</v>
          </cell>
          <cell r="T532" t="str">
            <v>Relación de la potencia requerida e instalada</v>
          </cell>
          <cell r="V532" t="str">
            <v>Opción</v>
          </cell>
          <cell r="W532" t="str">
            <v>1 de 2</v>
          </cell>
        </row>
        <row r="533">
          <cell r="N533" t="str">
            <v>67.2</v>
          </cell>
          <cell r="O533">
            <v>67</v>
          </cell>
          <cell r="P533">
            <v>2</v>
          </cell>
          <cell r="Q533" t="str">
            <v>INST.ENERGIA.16.1</v>
          </cell>
          <cell r="R533" t="str">
            <v>Cobertura de Potencia requerida en climatización y ACS</v>
          </cell>
          <cell r="V533" t="str">
            <v>Simultáneo</v>
          </cell>
          <cell r="W533" t="str">
            <v>1 de 1</v>
          </cell>
        </row>
        <row r="534">
          <cell r="N534" t="str">
            <v>67.3</v>
          </cell>
          <cell r="O534">
            <v>67</v>
          </cell>
          <cell r="P534">
            <v>3</v>
          </cell>
          <cell r="Q534" t="str">
            <v>INST.ENERGIA.16.1</v>
          </cell>
          <cell r="R534" t="str">
            <v>Nivel</v>
          </cell>
          <cell r="S534" t="str">
            <v>Rango</v>
          </cell>
          <cell r="T534" t="str">
            <v>Prioridad</v>
          </cell>
          <cell r="U534" t="str">
            <v>Ponderación Of. Y Serv.</v>
          </cell>
          <cell r="V534" t="str">
            <v>Ponderación Educ. y Salud.</v>
          </cell>
          <cell r="W534" t="str">
            <v>Rango</v>
          </cell>
        </row>
        <row r="535">
          <cell r="N535" t="str">
            <v>67.4</v>
          </cell>
          <cell r="O535">
            <v>67</v>
          </cell>
          <cell r="P535">
            <v>4</v>
          </cell>
          <cell r="Q535" t="str">
            <v>INST.ENERGIA.16.1</v>
          </cell>
          <cell r="R535" t="str">
            <v>Muy bueno</v>
          </cell>
          <cell r="S535" t="str">
            <v>Cubre la potencia requerdia</v>
          </cell>
          <cell r="T535">
            <v>1</v>
          </cell>
          <cell r="U535">
            <v>1.4999999999999999E-2</v>
          </cell>
          <cell r="V535">
            <v>1.4999999999999999E-2</v>
          </cell>
          <cell r="W535" t="str">
            <v>Cubre la potencia requerdia</v>
          </cell>
          <cell r="X535" t="str">
            <v>Cubre la potencia requerdia</v>
          </cell>
        </row>
        <row r="536">
          <cell r="N536" t="str">
            <v>67.5</v>
          </cell>
          <cell r="O536">
            <v>67</v>
          </cell>
          <cell r="P536">
            <v>5</v>
          </cell>
          <cell r="Q536" t="str">
            <v>INST.ENERGIA.16.1</v>
          </cell>
          <cell r="R536" t="str">
            <v>Bueno</v>
          </cell>
          <cell r="S536">
            <v>0</v>
          </cell>
          <cell r="T536">
            <v>0</v>
          </cell>
          <cell r="U536">
            <v>0</v>
          </cell>
          <cell r="V536">
            <v>0</v>
          </cell>
          <cell r="W536">
            <v>0</v>
          </cell>
          <cell r="X536">
            <v>0</v>
          </cell>
        </row>
        <row r="537">
          <cell r="N537" t="str">
            <v>67.6</v>
          </cell>
          <cell r="O537">
            <v>67</v>
          </cell>
          <cell r="P537">
            <v>6</v>
          </cell>
          <cell r="Q537" t="str">
            <v>INST.ENERGIA.16.1</v>
          </cell>
          <cell r="R537" t="str">
            <v>Regular</v>
          </cell>
          <cell r="S537">
            <v>0</v>
          </cell>
          <cell r="T537">
            <v>0</v>
          </cell>
          <cell r="U537">
            <v>0</v>
          </cell>
          <cell r="V537">
            <v>0</v>
          </cell>
          <cell r="W537">
            <v>0</v>
          </cell>
          <cell r="X537">
            <v>0</v>
          </cell>
        </row>
        <row r="538">
          <cell r="N538" t="str">
            <v>67.7</v>
          </cell>
          <cell r="O538">
            <v>67</v>
          </cell>
          <cell r="P538">
            <v>7</v>
          </cell>
          <cell r="Q538" t="str">
            <v>INST.ENERGIA.16.1</v>
          </cell>
          <cell r="R538" t="str">
            <v>Minimo</v>
          </cell>
          <cell r="S538">
            <v>0</v>
          </cell>
          <cell r="T538">
            <v>0</v>
          </cell>
          <cell r="U538">
            <v>0</v>
          </cell>
          <cell r="V538">
            <v>0</v>
          </cell>
          <cell r="W538">
            <v>0</v>
          </cell>
          <cell r="X538">
            <v>0</v>
          </cell>
        </row>
        <row r="539">
          <cell r="N539" t="str">
            <v>67.8</v>
          </cell>
          <cell r="O539">
            <v>67</v>
          </cell>
          <cell r="P539">
            <v>8</v>
          </cell>
        </row>
        <row r="540">
          <cell r="N540" t="str">
            <v>68.1</v>
          </cell>
          <cell r="O540">
            <v>68</v>
          </cell>
          <cell r="P540">
            <v>1</v>
          </cell>
          <cell r="Q540" t="str">
            <v>INST.ENERGIA.16.1</v>
          </cell>
          <cell r="R540" t="str">
            <v>Climatización y ACS</v>
          </cell>
          <cell r="T540" t="str">
            <v>Relación de la potencia requerida e instalada</v>
          </cell>
          <cell r="V540" t="str">
            <v>Opción</v>
          </cell>
          <cell r="W540" t="str">
            <v>2 de 2</v>
          </cell>
        </row>
        <row r="541">
          <cell r="N541" t="str">
            <v>68.2</v>
          </cell>
          <cell r="O541">
            <v>68</v>
          </cell>
          <cell r="P541">
            <v>2</v>
          </cell>
          <cell r="Q541" t="str">
            <v>INST.ENERGIA.16.1</v>
          </cell>
          <cell r="R541" t="str">
            <v>Sobredimensionamiento de Potencia requerida en calefacción</v>
          </cell>
          <cell r="V541" t="str">
            <v>Simultáneo</v>
          </cell>
          <cell r="W541" t="str">
            <v>1 de 2</v>
          </cell>
        </row>
        <row r="542">
          <cell r="N542" t="str">
            <v>68.3</v>
          </cell>
          <cell r="O542">
            <v>68</v>
          </cell>
          <cell r="P542">
            <v>3</v>
          </cell>
          <cell r="Q542" t="str">
            <v>INST.ENERGIA.16.1</v>
          </cell>
          <cell r="R542" t="str">
            <v>Nivel</v>
          </cell>
          <cell r="S542" t="str">
            <v>Rango</v>
          </cell>
          <cell r="T542" t="str">
            <v>Prioridad</v>
          </cell>
          <cell r="U542" t="str">
            <v>Ponderación Of. Y Serv.</v>
          </cell>
          <cell r="V542" t="str">
            <v>Ponderación Educ. y Salud.</v>
          </cell>
          <cell r="W542" t="str">
            <v>Rango</v>
          </cell>
        </row>
        <row r="543">
          <cell r="N543" t="str">
            <v>68.4</v>
          </cell>
          <cell r="O543">
            <v>68</v>
          </cell>
          <cell r="P543">
            <v>4</v>
          </cell>
          <cell r="Q543" t="str">
            <v>INST.ENERGIA.16.1</v>
          </cell>
          <cell r="R543" t="str">
            <v>Muy bueno</v>
          </cell>
          <cell r="S543" t="str">
            <v>0%-25%</v>
          </cell>
          <cell r="T543">
            <v>1</v>
          </cell>
          <cell r="U543">
            <v>2.5000000000000001E-3</v>
          </cell>
          <cell r="V543">
            <v>2.5000000000000001E-3</v>
          </cell>
          <cell r="W543">
            <v>0</v>
          </cell>
          <cell r="X543">
            <v>0.25</v>
          </cell>
        </row>
        <row r="544">
          <cell r="N544" t="str">
            <v>68.5</v>
          </cell>
          <cell r="O544">
            <v>68</v>
          </cell>
          <cell r="P544">
            <v>5</v>
          </cell>
          <cell r="Q544" t="str">
            <v>INST.ENERGIA.16.1</v>
          </cell>
          <cell r="R544" t="str">
            <v>Bueno</v>
          </cell>
          <cell r="S544">
            <v>0</v>
          </cell>
          <cell r="T544">
            <v>0</v>
          </cell>
          <cell r="U544">
            <v>0</v>
          </cell>
          <cell r="V544">
            <v>0</v>
          </cell>
          <cell r="W544">
            <v>0</v>
          </cell>
          <cell r="X544">
            <v>0</v>
          </cell>
        </row>
        <row r="545">
          <cell r="N545" t="str">
            <v>68.6</v>
          </cell>
          <cell r="O545">
            <v>68</v>
          </cell>
          <cell r="P545">
            <v>6</v>
          </cell>
          <cell r="Q545" t="str">
            <v>INST.ENERGIA.16.1</v>
          </cell>
          <cell r="R545" t="str">
            <v>Regular</v>
          </cell>
          <cell r="S545">
            <v>0</v>
          </cell>
          <cell r="T545">
            <v>0</v>
          </cell>
          <cell r="U545">
            <v>0</v>
          </cell>
          <cell r="V545">
            <v>0</v>
          </cell>
          <cell r="W545">
            <v>0</v>
          </cell>
          <cell r="X545">
            <v>0</v>
          </cell>
        </row>
        <row r="546">
          <cell r="N546" t="str">
            <v>68.7</v>
          </cell>
          <cell r="O546">
            <v>68</v>
          </cell>
          <cell r="P546">
            <v>7</v>
          </cell>
          <cell r="Q546" t="str">
            <v>INST.ENERGIA.16.1</v>
          </cell>
          <cell r="R546" t="str">
            <v>Minimo</v>
          </cell>
          <cell r="S546">
            <v>0</v>
          </cell>
          <cell r="T546">
            <v>0</v>
          </cell>
          <cell r="U546">
            <v>0</v>
          </cell>
          <cell r="V546">
            <v>0</v>
          </cell>
          <cell r="W546">
            <v>0</v>
          </cell>
          <cell r="X546">
            <v>0</v>
          </cell>
        </row>
        <row r="547">
          <cell r="N547" t="str">
            <v>68.8</v>
          </cell>
          <cell r="O547">
            <v>68</v>
          </cell>
          <cell r="P547">
            <v>8</v>
          </cell>
        </row>
        <row r="548">
          <cell r="N548" t="str">
            <v>69.1</v>
          </cell>
          <cell r="O548">
            <v>69</v>
          </cell>
          <cell r="P548">
            <v>1</v>
          </cell>
          <cell r="Q548" t="str">
            <v>INST.ENERGIA.16.1</v>
          </cell>
          <cell r="R548" t="str">
            <v>Climatización y ACS</v>
          </cell>
          <cell r="T548" t="str">
            <v>Relación de la potencia requerida e instalada</v>
          </cell>
          <cell r="V548" t="str">
            <v>Opción</v>
          </cell>
          <cell r="W548" t="str">
            <v>2 de 2</v>
          </cell>
        </row>
        <row r="549">
          <cell r="N549" t="str">
            <v>69.2</v>
          </cell>
          <cell r="O549">
            <v>69</v>
          </cell>
          <cell r="P549">
            <v>2</v>
          </cell>
          <cell r="Q549" t="str">
            <v>INST.ENERGIA.16.1</v>
          </cell>
          <cell r="R549" t="str">
            <v>Sobredimensionamiento de Potencia requerida en refrigeración</v>
          </cell>
          <cell r="V549" t="str">
            <v>Simultáneo</v>
          </cell>
          <cell r="W549" t="str">
            <v>2 de 2</v>
          </cell>
        </row>
        <row r="550">
          <cell r="N550" t="str">
            <v>69.3</v>
          </cell>
          <cell r="O550">
            <v>69</v>
          </cell>
          <cell r="P550">
            <v>3</v>
          </cell>
          <cell r="Q550" t="str">
            <v>INST.ENERGIA.16.1</v>
          </cell>
          <cell r="R550" t="str">
            <v>Nivel</v>
          </cell>
          <cell r="S550" t="str">
            <v>Rango</v>
          </cell>
          <cell r="T550" t="str">
            <v>Prioridad</v>
          </cell>
          <cell r="U550" t="str">
            <v>Ponderación Of. Y Serv.</v>
          </cell>
          <cell r="V550" t="str">
            <v>Ponderación Educ. y Salud.</v>
          </cell>
          <cell r="W550" t="str">
            <v>Rango</v>
          </cell>
        </row>
        <row r="551">
          <cell r="N551" t="str">
            <v>69.4</v>
          </cell>
          <cell r="O551">
            <v>69</v>
          </cell>
          <cell r="P551">
            <v>4</v>
          </cell>
          <cell r="Q551" t="str">
            <v>INST.ENERGIA.16.1</v>
          </cell>
          <cell r="R551" t="str">
            <v>Muy bueno</v>
          </cell>
          <cell r="S551" t="str">
            <v>0%-15%</v>
          </cell>
          <cell r="T551">
            <v>1</v>
          </cell>
          <cell r="U551">
            <v>2.5000000000000001E-3</v>
          </cell>
          <cell r="V551">
            <v>2.5000000000000001E-3</v>
          </cell>
          <cell r="W551">
            <v>0</v>
          </cell>
          <cell r="X551">
            <v>0.15</v>
          </cell>
        </row>
        <row r="552">
          <cell r="N552" t="str">
            <v>69.5</v>
          </cell>
          <cell r="O552">
            <v>69</v>
          </cell>
          <cell r="P552">
            <v>5</v>
          </cell>
          <cell r="Q552" t="str">
            <v>INST.ENERGIA.16.1</v>
          </cell>
          <cell r="R552" t="str">
            <v>Bueno</v>
          </cell>
          <cell r="S552">
            <v>0</v>
          </cell>
          <cell r="T552">
            <v>0</v>
          </cell>
          <cell r="U552">
            <v>0</v>
          </cell>
          <cell r="V552">
            <v>0</v>
          </cell>
          <cell r="W552">
            <v>0</v>
          </cell>
          <cell r="X552">
            <v>0</v>
          </cell>
        </row>
        <row r="553">
          <cell r="N553" t="str">
            <v>69.6</v>
          </cell>
          <cell r="O553">
            <v>69</v>
          </cell>
          <cell r="P553">
            <v>6</v>
          </cell>
          <cell r="Q553" t="str">
            <v>INST.ENERGIA.16.1</v>
          </cell>
          <cell r="R553" t="str">
            <v>Regular</v>
          </cell>
          <cell r="S553">
            <v>0</v>
          </cell>
          <cell r="T553">
            <v>0</v>
          </cell>
          <cell r="U553">
            <v>0</v>
          </cell>
          <cell r="V553">
            <v>0</v>
          </cell>
          <cell r="W553">
            <v>0</v>
          </cell>
          <cell r="X553">
            <v>0</v>
          </cell>
        </row>
        <row r="554">
          <cell r="N554" t="str">
            <v>69.7</v>
          </cell>
          <cell r="O554">
            <v>69</v>
          </cell>
          <cell r="P554">
            <v>7</v>
          </cell>
          <cell r="Q554" t="str">
            <v>INST.ENERGIA.16.1</v>
          </cell>
          <cell r="R554" t="str">
            <v>Minimo</v>
          </cell>
          <cell r="S554">
            <v>0</v>
          </cell>
          <cell r="T554">
            <v>0</v>
          </cell>
          <cell r="U554">
            <v>0</v>
          </cell>
          <cell r="V554">
            <v>0</v>
          </cell>
          <cell r="W554">
            <v>0</v>
          </cell>
          <cell r="X554">
            <v>0</v>
          </cell>
        </row>
        <row r="555">
          <cell r="N555" t="str">
            <v>69.8</v>
          </cell>
          <cell r="O555">
            <v>69</v>
          </cell>
          <cell r="P555">
            <v>8</v>
          </cell>
        </row>
        <row r="556">
          <cell r="N556" t="str">
            <v>70.1</v>
          </cell>
          <cell r="O556">
            <v>70</v>
          </cell>
          <cell r="P556">
            <v>1</v>
          </cell>
          <cell r="Q556" t="str">
            <v>INST.ENERGIA.16.2</v>
          </cell>
          <cell r="R556" t="str">
            <v>Climatización y ACS</v>
          </cell>
          <cell r="T556" t="str">
            <v>Rendimiento Nominal</v>
          </cell>
          <cell r="V556" t="str">
            <v>Opción</v>
          </cell>
          <cell r="W556" t="str">
            <v>1 de 3</v>
          </cell>
        </row>
        <row r="557">
          <cell r="N557" t="str">
            <v>70.2</v>
          </cell>
          <cell r="O557">
            <v>70</v>
          </cell>
          <cell r="P557">
            <v>2</v>
          </cell>
          <cell r="Q557" t="str">
            <v>INST.ENERGIA.16.2</v>
          </cell>
          <cell r="R557" t="str">
            <v>Rendimiento nominal del sistema de calefacción por combustión</v>
          </cell>
          <cell r="V557" t="str">
            <v>Simultáneo</v>
          </cell>
          <cell r="W557" t="str">
            <v>1 de 1</v>
          </cell>
        </row>
        <row r="558">
          <cell r="N558" t="str">
            <v>70.3</v>
          </cell>
          <cell r="O558">
            <v>70</v>
          </cell>
          <cell r="P558">
            <v>3</v>
          </cell>
          <cell r="Q558" t="str">
            <v>INST.ENERGIA.16.2</v>
          </cell>
          <cell r="R558" t="str">
            <v>Nivel</v>
          </cell>
          <cell r="S558" t="str">
            <v>Rango</v>
          </cell>
          <cell r="T558" t="str">
            <v>Prioridad</v>
          </cell>
          <cell r="U558" t="str">
            <v>Ponderación Of. Y Serv.</v>
          </cell>
          <cell r="V558" t="str">
            <v>Ponderación Educ. y Salud.</v>
          </cell>
          <cell r="W558" t="str">
            <v>Rango</v>
          </cell>
        </row>
        <row r="559">
          <cell r="N559" t="str">
            <v>70.4</v>
          </cell>
          <cell r="O559">
            <v>70</v>
          </cell>
          <cell r="P559">
            <v>4</v>
          </cell>
          <cell r="Q559" t="str">
            <v>INST.ENERGIA.16.2</v>
          </cell>
          <cell r="R559" t="str">
            <v>Muy bueno</v>
          </cell>
          <cell r="S559" t="str">
            <v>0,91-1</v>
          </cell>
          <cell r="T559">
            <v>1</v>
          </cell>
          <cell r="U559">
            <v>0.08</v>
          </cell>
          <cell r="V559">
            <v>0.08</v>
          </cell>
          <cell r="W559">
            <v>0.91</v>
          </cell>
          <cell r="X559">
            <v>1</v>
          </cell>
        </row>
        <row r="560">
          <cell r="N560" t="str">
            <v>70.5</v>
          </cell>
          <cell r="O560">
            <v>70</v>
          </cell>
          <cell r="P560">
            <v>5</v>
          </cell>
          <cell r="Q560" t="str">
            <v>INST.ENERGIA.16.2</v>
          </cell>
          <cell r="R560" t="str">
            <v>Bueno</v>
          </cell>
          <cell r="S560" t="str">
            <v>0,88-0,91</v>
          </cell>
          <cell r="T560">
            <v>0.8125</v>
          </cell>
          <cell r="U560">
            <v>6.5000000000000002E-2</v>
          </cell>
          <cell r="V560">
            <v>6.5000000000000002E-2</v>
          </cell>
          <cell r="W560">
            <v>0.88</v>
          </cell>
          <cell r="X560">
            <v>0.91</v>
          </cell>
        </row>
        <row r="561">
          <cell r="N561" t="str">
            <v>70.6</v>
          </cell>
          <cell r="O561">
            <v>70</v>
          </cell>
          <cell r="P561">
            <v>6</v>
          </cell>
          <cell r="Q561" t="str">
            <v>INST.ENERGIA.16.2</v>
          </cell>
          <cell r="R561" t="str">
            <v>Regular</v>
          </cell>
          <cell r="S561" t="str">
            <v>0,85-0,88</v>
          </cell>
          <cell r="T561">
            <v>0.625</v>
          </cell>
          <cell r="U561">
            <v>0.05</v>
          </cell>
          <cell r="V561">
            <v>0.05</v>
          </cell>
          <cell r="W561">
            <v>0.85</v>
          </cell>
          <cell r="X561">
            <v>0.88</v>
          </cell>
        </row>
        <row r="562">
          <cell r="N562" t="str">
            <v>70.7</v>
          </cell>
          <cell r="O562">
            <v>70</v>
          </cell>
          <cell r="P562">
            <v>7</v>
          </cell>
          <cell r="Q562" t="str">
            <v>INST.ENERGIA.16.2</v>
          </cell>
          <cell r="R562" t="str">
            <v>Minimo</v>
          </cell>
          <cell r="S562">
            <v>0</v>
          </cell>
          <cell r="T562">
            <v>0</v>
          </cell>
          <cell r="U562">
            <v>0</v>
          </cell>
          <cell r="V562">
            <v>0</v>
          </cell>
          <cell r="W562">
            <v>0</v>
          </cell>
          <cell r="X562">
            <v>0</v>
          </cell>
        </row>
        <row r="563">
          <cell r="N563" t="str">
            <v>70.8</v>
          </cell>
          <cell r="O563">
            <v>70</v>
          </cell>
          <cell r="P563">
            <v>8</v>
          </cell>
        </row>
        <row r="564">
          <cell r="N564" t="str">
            <v>71.1</v>
          </cell>
          <cell r="O564">
            <v>71</v>
          </cell>
          <cell r="P564">
            <v>1</v>
          </cell>
          <cell r="Q564" t="str">
            <v>INST.ENERGIA.16.2</v>
          </cell>
          <cell r="R564" t="str">
            <v>Climatización y ACS</v>
          </cell>
          <cell r="T564" t="str">
            <v>Rendimiento Nominal</v>
          </cell>
          <cell r="V564" t="str">
            <v>Opción</v>
          </cell>
          <cell r="W564" t="str">
            <v>2 de 3</v>
          </cell>
        </row>
        <row r="565">
          <cell r="N565" t="str">
            <v>71.2</v>
          </cell>
          <cell r="O565">
            <v>71</v>
          </cell>
          <cell r="P565">
            <v>2</v>
          </cell>
          <cell r="Q565" t="str">
            <v>INST.ENERGIA.16.2</v>
          </cell>
          <cell r="R565" t="str">
            <v>Rendimiento nominal del sistema de calefacción y enfriamiento por electricidad</v>
          </cell>
          <cell r="V565" t="str">
            <v>Simultáneo</v>
          </cell>
          <cell r="W565" t="str">
            <v>1 de 1</v>
          </cell>
        </row>
        <row r="566">
          <cell r="N566" t="str">
            <v>71.3</v>
          </cell>
          <cell r="O566">
            <v>71</v>
          </cell>
          <cell r="P566">
            <v>3</v>
          </cell>
          <cell r="Q566" t="str">
            <v>INST.ENERGIA.16.2</v>
          </cell>
          <cell r="R566" t="str">
            <v>Nivel</v>
          </cell>
          <cell r="S566" t="str">
            <v>Rango</v>
          </cell>
          <cell r="T566" t="str">
            <v>Prioridad</v>
          </cell>
          <cell r="U566" t="str">
            <v>Ponderación Of. Y Serv.</v>
          </cell>
          <cell r="V566" t="str">
            <v>Ponderación Educ. y Salud.</v>
          </cell>
          <cell r="W566" t="str">
            <v>Rango</v>
          </cell>
        </row>
        <row r="567">
          <cell r="N567" t="str">
            <v>71.4</v>
          </cell>
          <cell r="O567">
            <v>71</v>
          </cell>
          <cell r="P567">
            <v>4</v>
          </cell>
          <cell r="Q567" t="str">
            <v>INST.ENERGIA.16.2</v>
          </cell>
          <cell r="R567" t="str">
            <v>Muy bueno</v>
          </cell>
          <cell r="S567" t="str">
            <v>Supera en 25% la tabla 17</v>
          </cell>
          <cell r="T567">
            <v>1</v>
          </cell>
          <cell r="U567">
            <v>0.08</v>
          </cell>
          <cell r="V567">
            <v>0.08</v>
          </cell>
          <cell r="W567" t="str">
            <v>Supera en 25% la tabla 17</v>
          </cell>
          <cell r="X567" t="str">
            <v>Supera en 25% la tabla 17</v>
          </cell>
        </row>
        <row r="568">
          <cell r="N568" t="str">
            <v>71.5</v>
          </cell>
          <cell r="O568">
            <v>71</v>
          </cell>
          <cell r="P568">
            <v>5</v>
          </cell>
          <cell r="Q568" t="str">
            <v>INST.ENERGIA.16.2</v>
          </cell>
          <cell r="R568" t="str">
            <v>Bueno</v>
          </cell>
          <cell r="S568" t="str">
            <v>Igual o superior la tabla 17</v>
          </cell>
          <cell r="T568">
            <v>0.8125</v>
          </cell>
          <cell r="U568">
            <v>6.5000000000000002E-2</v>
          </cell>
          <cell r="V568">
            <v>6.5000000000000002E-2</v>
          </cell>
          <cell r="W568" t="str">
            <v>Igual o superior la tabla 17</v>
          </cell>
          <cell r="X568" t="str">
            <v>Igual o superior la tabla 17</v>
          </cell>
        </row>
        <row r="569">
          <cell r="N569" t="str">
            <v>71.6</v>
          </cell>
          <cell r="O569">
            <v>71</v>
          </cell>
          <cell r="P569">
            <v>6</v>
          </cell>
          <cell r="Q569" t="str">
            <v>INST.ENERGIA.16.2</v>
          </cell>
          <cell r="R569" t="str">
            <v>Regular</v>
          </cell>
          <cell r="S569" t="str">
            <v>≥ 2 y &lt;la tabla 17</v>
          </cell>
          <cell r="T569">
            <v>0.625</v>
          </cell>
          <cell r="U569">
            <v>0.05</v>
          </cell>
          <cell r="V569">
            <v>0.05</v>
          </cell>
          <cell r="W569" t="str">
            <v>≥ 2 y &lt;la tabla 17</v>
          </cell>
          <cell r="X569" t="str">
            <v>≥ 2 y &lt;la tabla 17</v>
          </cell>
        </row>
        <row r="570">
          <cell r="N570" t="str">
            <v>71.7</v>
          </cell>
          <cell r="O570">
            <v>71</v>
          </cell>
          <cell r="P570">
            <v>7</v>
          </cell>
          <cell r="Q570" t="str">
            <v>INST.ENERGIA.16.2</v>
          </cell>
          <cell r="R570" t="str">
            <v>Minimo</v>
          </cell>
          <cell r="S570">
            <v>0</v>
          </cell>
          <cell r="T570">
            <v>0</v>
          </cell>
          <cell r="U570">
            <v>0</v>
          </cell>
          <cell r="V570">
            <v>0</v>
          </cell>
          <cell r="W570">
            <v>0</v>
          </cell>
          <cell r="X570">
            <v>0</v>
          </cell>
        </row>
        <row r="571">
          <cell r="N571" t="str">
            <v>71.8</v>
          </cell>
          <cell r="O571">
            <v>71</v>
          </cell>
          <cell r="P571">
            <v>8</v>
          </cell>
        </row>
        <row r="572">
          <cell r="N572" t="str">
            <v>72.1</v>
          </cell>
          <cell r="O572">
            <v>72</v>
          </cell>
          <cell r="P572">
            <v>1</v>
          </cell>
          <cell r="Q572" t="str">
            <v>INST.ENERGIA.16.2</v>
          </cell>
          <cell r="R572" t="str">
            <v>Climatización y ACS</v>
          </cell>
          <cell r="T572" t="str">
            <v>Rendimiento Nominal</v>
          </cell>
          <cell r="V572" t="str">
            <v>Opción</v>
          </cell>
          <cell r="W572" t="str">
            <v>3 de 3</v>
          </cell>
        </row>
        <row r="573">
          <cell r="N573" t="str">
            <v>72.2</v>
          </cell>
          <cell r="O573">
            <v>72</v>
          </cell>
          <cell r="P573">
            <v>2</v>
          </cell>
          <cell r="Q573" t="str">
            <v>INST.ENERGIA.16.2</v>
          </cell>
          <cell r="R573" t="str">
            <v>Disminución de consumo de energía en climatización y ACS</v>
          </cell>
          <cell r="V573" t="str">
            <v>Simultáneo</v>
          </cell>
          <cell r="W573" t="str">
            <v>1 de 1</v>
          </cell>
        </row>
        <row r="574">
          <cell r="N574" t="str">
            <v>72.3</v>
          </cell>
          <cell r="O574">
            <v>72</v>
          </cell>
          <cell r="P574">
            <v>3</v>
          </cell>
          <cell r="Q574" t="str">
            <v>INST.ENERGIA.16.2</v>
          </cell>
          <cell r="R574" t="str">
            <v>Nivel</v>
          </cell>
          <cell r="S574" t="str">
            <v>Rango</v>
          </cell>
          <cell r="T574" t="str">
            <v>Prioridad</v>
          </cell>
          <cell r="U574" t="str">
            <v>Ponderación Of. Y Serv.</v>
          </cell>
          <cell r="V574" t="str">
            <v>Ponderación Educ. y Salud.</v>
          </cell>
          <cell r="W574" t="str">
            <v>Rango</v>
          </cell>
        </row>
        <row r="575">
          <cell r="N575" t="str">
            <v>72.4</v>
          </cell>
          <cell r="O575">
            <v>72</v>
          </cell>
          <cell r="P575">
            <v>4</v>
          </cell>
          <cell r="Q575" t="str">
            <v>INST.ENERGIA.16.2</v>
          </cell>
          <cell r="R575" t="str">
            <v>Muy bueno</v>
          </cell>
          <cell r="S575" t="str">
            <v>Cumple con disminución en el indicador de consumo de energía</v>
          </cell>
          <cell r="T575">
            <v>1</v>
          </cell>
          <cell r="U575">
            <v>0.08</v>
          </cell>
          <cell r="V575">
            <v>0.08</v>
          </cell>
          <cell r="W575" t="str">
            <v>Cumple con disminución en el indicador de consumo de energía</v>
          </cell>
          <cell r="X575" t="str">
            <v>Cumple con disminución en el indicador de consumo de energía</v>
          </cell>
        </row>
        <row r="576">
          <cell r="N576" t="str">
            <v>72.5</v>
          </cell>
          <cell r="O576">
            <v>72</v>
          </cell>
          <cell r="P576">
            <v>5</v>
          </cell>
          <cell r="Q576" t="str">
            <v>INST.ENERGIA.16.2</v>
          </cell>
          <cell r="R576" t="str">
            <v>Bueno</v>
          </cell>
          <cell r="S576">
            <v>0</v>
          </cell>
          <cell r="T576">
            <v>0</v>
          </cell>
          <cell r="U576">
            <v>0</v>
          </cell>
          <cell r="V576">
            <v>0</v>
          </cell>
          <cell r="W576">
            <v>0</v>
          </cell>
          <cell r="X576">
            <v>0</v>
          </cell>
        </row>
        <row r="577">
          <cell r="N577" t="str">
            <v>72.6</v>
          </cell>
          <cell r="O577">
            <v>72</v>
          </cell>
          <cell r="P577">
            <v>6</v>
          </cell>
          <cell r="Q577" t="str">
            <v>INST.ENERGIA.16.2</v>
          </cell>
          <cell r="R577" t="str">
            <v>Regular</v>
          </cell>
          <cell r="S577">
            <v>0</v>
          </cell>
          <cell r="T577">
            <v>0</v>
          </cell>
          <cell r="U577">
            <v>0</v>
          </cell>
          <cell r="V577">
            <v>0</v>
          </cell>
          <cell r="W577">
            <v>0</v>
          </cell>
          <cell r="X577">
            <v>0</v>
          </cell>
        </row>
        <row r="578">
          <cell r="N578" t="str">
            <v>72.7</v>
          </cell>
          <cell r="O578">
            <v>72</v>
          </cell>
          <cell r="P578">
            <v>7</v>
          </cell>
          <cell r="Q578" t="str">
            <v>INST.ENERGIA.16.2</v>
          </cell>
          <cell r="R578" t="str">
            <v>Minimo</v>
          </cell>
          <cell r="S578">
            <v>0</v>
          </cell>
          <cell r="T578">
            <v>0</v>
          </cell>
          <cell r="U578">
            <v>0</v>
          </cell>
          <cell r="V578">
            <v>0</v>
          </cell>
          <cell r="W578">
            <v>0</v>
          </cell>
          <cell r="X578">
            <v>0</v>
          </cell>
        </row>
        <row r="579">
          <cell r="N579" t="str">
            <v>72.8</v>
          </cell>
          <cell r="O579">
            <v>72</v>
          </cell>
          <cell r="P579">
            <v>8</v>
          </cell>
        </row>
        <row r="580">
          <cell r="N580" t="str">
            <v>73.1</v>
          </cell>
          <cell r="O580">
            <v>73</v>
          </cell>
          <cell r="P580">
            <v>1</v>
          </cell>
          <cell r="Q580" t="str">
            <v>16R</v>
          </cell>
          <cell r="R580" t="str">
            <v>Climatización y ACS</v>
          </cell>
          <cell r="T580" t="str">
            <v>Aislación térmica en distribución de calor y frío</v>
          </cell>
          <cell r="V580" t="str">
            <v>Opción</v>
          </cell>
          <cell r="W580" t="str">
            <v>1 de 1</v>
          </cell>
        </row>
        <row r="581">
          <cell r="N581" t="str">
            <v>73.2</v>
          </cell>
          <cell r="O581">
            <v>73</v>
          </cell>
          <cell r="P581">
            <v>2</v>
          </cell>
          <cell r="Q581" t="str">
            <v>16R</v>
          </cell>
          <cell r="R581" t="str">
            <v>Espesor de aislación térmica de cañerías para climatización/líquido [mm]</v>
          </cell>
          <cell r="V581" t="str">
            <v>Simultáneo</v>
          </cell>
          <cell r="W581" t="str">
            <v>1 de 4</v>
          </cell>
        </row>
        <row r="582">
          <cell r="N582" t="str">
            <v>73.3</v>
          </cell>
          <cell r="O582">
            <v>73</v>
          </cell>
          <cell r="P582">
            <v>3</v>
          </cell>
          <cell r="Q582" t="str">
            <v>16R</v>
          </cell>
          <cell r="R582" t="str">
            <v>Nivel</v>
          </cell>
          <cell r="S582" t="str">
            <v>Rango</v>
          </cell>
          <cell r="T582" t="str">
            <v>Prioridad</v>
          </cell>
          <cell r="U582" t="str">
            <v>Ponderación Of. Y Serv.</v>
          </cell>
          <cell r="V582" t="str">
            <v>Ponderación Educ. y Salud.</v>
          </cell>
          <cell r="W582" t="str">
            <v>Rango</v>
          </cell>
        </row>
        <row r="583">
          <cell r="N583" t="str">
            <v>73.4</v>
          </cell>
          <cell r="O583">
            <v>73</v>
          </cell>
          <cell r="P583">
            <v>4</v>
          </cell>
          <cell r="Q583" t="str">
            <v>16R</v>
          </cell>
          <cell r="R583" t="str">
            <v>Muy bueno</v>
          </cell>
          <cell r="S583" t="str">
            <v>13-50</v>
          </cell>
          <cell r="T583">
            <v>1</v>
          </cell>
          <cell r="U583">
            <v>0</v>
          </cell>
          <cell r="V583">
            <v>0</v>
          </cell>
          <cell r="W583">
            <v>13</v>
          </cell>
          <cell r="X583">
            <v>50</v>
          </cell>
        </row>
        <row r="584">
          <cell r="N584" t="str">
            <v>73.5</v>
          </cell>
          <cell r="O584">
            <v>73</v>
          </cell>
          <cell r="P584">
            <v>5</v>
          </cell>
          <cell r="Q584" t="str">
            <v>16R</v>
          </cell>
          <cell r="R584" t="str">
            <v>Bueno</v>
          </cell>
          <cell r="S584" t="str">
            <v>13-50</v>
          </cell>
          <cell r="T584">
            <v>1</v>
          </cell>
          <cell r="U584">
            <v>0</v>
          </cell>
          <cell r="V584">
            <v>0</v>
          </cell>
          <cell r="W584">
            <v>13</v>
          </cell>
          <cell r="X584">
            <v>50</v>
          </cell>
        </row>
        <row r="585">
          <cell r="N585" t="str">
            <v>73.6</v>
          </cell>
          <cell r="O585">
            <v>73</v>
          </cell>
          <cell r="P585">
            <v>6</v>
          </cell>
          <cell r="Q585" t="str">
            <v>16R</v>
          </cell>
          <cell r="R585" t="str">
            <v>Regular</v>
          </cell>
          <cell r="S585" t="str">
            <v>13-50</v>
          </cell>
          <cell r="T585">
            <v>1</v>
          </cell>
          <cell r="U585">
            <v>0</v>
          </cell>
          <cell r="V585">
            <v>0</v>
          </cell>
          <cell r="W585">
            <v>13</v>
          </cell>
          <cell r="X585">
            <v>50</v>
          </cell>
        </row>
        <row r="586">
          <cell r="N586" t="str">
            <v>73.7</v>
          </cell>
          <cell r="O586">
            <v>73</v>
          </cell>
          <cell r="P586">
            <v>7</v>
          </cell>
          <cell r="Q586" t="str">
            <v>16R</v>
          </cell>
          <cell r="R586" t="str">
            <v>Minimo</v>
          </cell>
          <cell r="S586" t="str">
            <v>13-50</v>
          </cell>
          <cell r="T586">
            <v>1</v>
          </cell>
          <cell r="U586">
            <v>0</v>
          </cell>
          <cell r="V586">
            <v>0</v>
          </cell>
          <cell r="W586">
            <v>13</v>
          </cell>
          <cell r="X586">
            <v>50</v>
          </cell>
        </row>
        <row r="587">
          <cell r="N587" t="str">
            <v>73.8</v>
          </cell>
          <cell r="O587">
            <v>73</v>
          </cell>
          <cell r="P587">
            <v>8</v>
          </cell>
        </row>
        <row r="588">
          <cell r="N588" t="str">
            <v>74.1</v>
          </cell>
          <cell r="O588">
            <v>74</v>
          </cell>
          <cell r="P588">
            <v>1</v>
          </cell>
          <cell r="Q588" t="str">
            <v>16R</v>
          </cell>
          <cell r="R588" t="str">
            <v>Climatización y ACS</v>
          </cell>
          <cell r="T588" t="str">
            <v>Aislación térmica en distribución de calor y frío</v>
          </cell>
          <cell r="V588" t="str">
            <v>Opción</v>
          </cell>
          <cell r="W588" t="str">
            <v>1 de 1</v>
          </cell>
        </row>
        <row r="589">
          <cell r="N589" t="str">
            <v>74.2</v>
          </cell>
          <cell r="O589">
            <v>74</v>
          </cell>
          <cell r="P589">
            <v>2</v>
          </cell>
          <cell r="Q589" t="str">
            <v>16R</v>
          </cell>
          <cell r="R589" t="str">
            <v>Espesor de aislación térmica de cañerías para ACS/líquido [mm]</v>
          </cell>
          <cell r="V589" t="str">
            <v>Simultáneo</v>
          </cell>
          <cell r="W589" t="str">
            <v>2 de 4</v>
          </cell>
        </row>
        <row r="590">
          <cell r="N590" t="str">
            <v>74.3</v>
          </cell>
          <cell r="O590">
            <v>74</v>
          </cell>
          <cell r="P590">
            <v>3</v>
          </cell>
          <cell r="Q590" t="str">
            <v>16R</v>
          </cell>
          <cell r="R590" t="str">
            <v>Nivel</v>
          </cell>
          <cell r="S590" t="str">
            <v>Rango</v>
          </cell>
          <cell r="T590" t="str">
            <v>Prioridad</v>
          </cell>
          <cell r="U590" t="str">
            <v>Ponderación Of. Y Serv.</v>
          </cell>
          <cell r="V590" t="str">
            <v>Ponderación Educ. y Salud.</v>
          </cell>
          <cell r="W590" t="str">
            <v>Rango</v>
          </cell>
        </row>
        <row r="591">
          <cell r="N591" t="str">
            <v>74.4</v>
          </cell>
          <cell r="O591">
            <v>74</v>
          </cell>
          <cell r="P591">
            <v>4</v>
          </cell>
          <cell r="Q591" t="str">
            <v>16R</v>
          </cell>
          <cell r="R591" t="str">
            <v>Muy bueno</v>
          </cell>
          <cell r="S591" t="str">
            <v>10-50</v>
          </cell>
          <cell r="T591">
            <v>1</v>
          </cell>
          <cell r="U591">
            <v>0</v>
          </cell>
          <cell r="V591">
            <v>0</v>
          </cell>
          <cell r="W591">
            <v>10</v>
          </cell>
          <cell r="X591">
            <v>50</v>
          </cell>
        </row>
        <row r="592">
          <cell r="N592" t="str">
            <v>74.5</v>
          </cell>
          <cell r="O592">
            <v>74</v>
          </cell>
          <cell r="P592">
            <v>5</v>
          </cell>
          <cell r="Q592" t="str">
            <v>16R</v>
          </cell>
          <cell r="R592" t="str">
            <v>Bueno</v>
          </cell>
          <cell r="S592" t="str">
            <v>10-50</v>
          </cell>
          <cell r="T592">
            <v>1</v>
          </cell>
          <cell r="U592">
            <v>0</v>
          </cell>
          <cell r="V592">
            <v>0</v>
          </cell>
          <cell r="W592">
            <v>10</v>
          </cell>
          <cell r="X592">
            <v>50</v>
          </cell>
        </row>
        <row r="593">
          <cell r="N593" t="str">
            <v>74.6</v>
          </cell>
          <cell r="O593">
            <v>74</v>
          </cell>
          <cell r="P593">
            <v>6</v>
          </cell>
          <cell r="Q593" t="str">
            <v>16R</v>
          </cell>
          <cell r="R593" t="str">
            <v>Regular</v>
          </cell>
          <cell r="S593" t="str">
            <v>10-50</v>
          </cell>
          <cell r="T593">
            <v>1</v>
          </cell>
          <cell r="U593">
            <v>0</v>
          </cell>
          <cell r="V593">
            <v>0</v>
          </cell>
          <cell r="W593">
            <v>10</v>
          </cell>
          <cell r="X593">
            <v>50</v>
          </cell>
        </row>
        <row r="594">
          <cell r="N594" t="str">
            <v>74.7</v>
          </cell>
          <cell r="O594">
            <v>74</v>
          </cell>
          <cell r="P594">
            <v>7</v>
          </cell>
          <cell r="Q594" t="str">
            <v>16R</v>
          </cell>
          <cell r="R594" t="str">
            <v>Minimo</v>
          </cell>
          <cell r="S594" t="str">
            <v>10-50</v>
          </cell>
          <cell r="T594">
            <v>1</v>
          </cell>
          <cell r="U594">
            <v>0</v>
          </cell>
          <cell r="V594">
            <v>0</v>
          </cell>
          <cell r="W594">
            <v>10</v>
          </cell>
          <cell r="X594">
            <v>50</v>
          </cell>
        </row>
        <row r="595">
          <cell r="N595" t="str">
            <v>74.8</v>
          </cell>
          <cell r="O595">
            <v>74</v>
          </cell>
          <cell r="P595">
            <v>8</v>
          </cell>
        </row>
        <row r="596">
          <cell r="N596" t="str">
            <v>75.1</v>
          </cell>
          <cell r="O596">
            <v>75</v>
          </cell>
          <cell r="P596">
            <v>1</v>
          </cell>
          <cell r="Q596" t="str">
            <v>16R</v>
          </cell>
          <cell r="R596" t="str">
            <v>Climatización y ACS</v>
          </cell>
          <cell r="T596" t="str">
            <v>Aislación térmica en distribución de calor y frío</v>
          </cell>
          <cell r="V596" t="str">
            <v>Opción</v>
          </cell>
          <cell r="W596" t="str">
            <v>1 de 1</v>
          </cell>
        </row>
        <row r="597">
          <cell r="N597" t="str">
            <v>75.2</v>
          </cell>
          <cell r="O597">
            <v>75</v>
          </cell>
          <cell r="P597">
            <v>2</v>
          </cell>
          <cell r="Q597" t="str">
            <v>16R</v>
          </cell>
          <cell r="R597" t="str">
            <v>Espesor de aislación térmica de cañerías interiores de climatización/aire [mm]</v>
          </cell>
          <cell r="V597" t="str">
            <v>Simultáneo</v>
          </cell>
          <cell r="W597" t="str">
            <v>3 de 4</v>
          </cell>
        </row>
        <row r="598">
          <cell r="N598" t="str">
            <v>75.3</v>
          </cell>
          <cell r="O598">
            <v>75</v>
          </cell>
          <cell r="P598">
            <v>3</v>
          </cell>
          <cell r="Q598" t="str">
            <v>16R</v>
          </cell>
          <cell r="R598" t="str">
            <v>Nivel</v>
          </cell>
          <cell r="S598" t="str">
            <v>Rango</v>
          </cell>
          <cell r="T598" t="str">
            <v>Prioridad</v>
          </cell>
          <cell r="U598" t="str">
            <v>Ponderación Of. Y Serv.</v>
          </cell>
          <cell r="V598" t="str">
            <v>Ponderación Educ. y Salud.</v>
          </cell>
          <cell r="W598" t="str">
            <v>Rango</v>
          </cell>
        </row>
        <row r="599">
          <cell r="N599" t="str">
            <v>75.4</v>
          </cell>
          <cell r="O599">
            <v>75</v>
          </cell>
          <cell r="P599">
            <v>4</v>
          </cell>
          <cell r="Q599" t="str">
            <v>16R</v>
          </cell>
          <cell r="R599" t="str">
            <v>Muy bueno</v>
          </cell>
          <cell r="S599" t="str">
            <v>19-50</v>
          </cell>
          <cell r="T599">
            <v>1</v>
          </cell>
          <cell r="U599">
            <v>0</v>
          </cell>
          <cell r="V599">
            <v>0</v>
          </cell>
          <cell r="W599">
            <v>19</v>
          </cell>
          <cell r="X599">
            <v>50</v>
          </cell>
        </row>
        <row r="600">
          <cell r="N600" t="str">
            <v>75.5</v>
          </cell>
          <cell r="O600">
            <v>75</v>
          </cell>
          <cell r="P600">
            <v>5</v>
          </cell>
          <cell r="Q600" t="str">
            <v>16R</v>
          </cell>
          <cell r="R600" t="str">
            <v>Bueno</v>
          </cell>
          <cell r="S600" t="str">
            <v>19-50</v>
          </cell>
          <cell r="T600">
            <v>1</v>
          </cell>
          <cell r="U600">
            <v>0</v>
          </cell>
          <cell r="V600">
            <v>0</v>
          </cell>
          <cell r="W600">
            <v>19</v>
          </cell>
          <cell r="X600">
            <v>50</v>
          </cell>
        </row>
        <row r="601">
          <cell r="N601" t="str">
            <v>75.6</v>
          </cell>
          <cell r="O601">
            <v>75</v>
          </cell>
          <cell r="P601">
            <v>6</v>
          </cell>
          <cell r="Q601" t="str">
            <v>16R</v>
          </cell>
          <cell r="R601" t="str">
            <v>Regular</v>
          </cell>
          <cell r="S601" t="str">
            <v>19-50</v>
          </cell>
          <cell r="T601">
            <v>1</v>
          </cell>
          <cell r="U601">
            <v>0</v>
          </cell>
          <cell r="V601">
            <v>0</v>
          </cell>
          <cell r="W601">
            <v>19</v>
          </cell>
          <cell r="X601">
            <v>50</v>
          </cell>
        </row>
        <row r="602">
          <cell r="N602" t="str">
            <v>75.7</v>
          </cell>
          <cell r="O602">
            <v>75</v>
          </cell>
          <cell r="P602">
            <v>7</v>
          </cell>
          <cell r="Q602" t="str">
            <v>16R</v>
          </cell>
          <cell r="R602" t="str">
            <v>Minimo</v>
          </cell>
          <cell r="S602" t="str">
            <v>19-50</v>
          </cell>
          <cell r="T602">
            <v>1</v>
          </cell>
          <cell r="U602">
            <v>0</v>
          </cell>
          <cell r="V602">
            <v>0</v>
          </cell>
          <cell r="W602">
            <v>19</v>
          </cell>
          <cell r="X602">
            <v>50</v>
          </cell>
        </row>
        <row r="603">
          <cell r="N603" t="str">
            <v>75.8</v>
          </cell>
          <cell r="O603">
            <v>75</v>
          </cell>
          <cell r="P603">
            <v>8</v>
          </cell>
        </row>
        <row r="604">
          <cell r="N604" t="str">
            <v>76.1</v>
          </cell>
          <cell r="O604">
            <v>76</v>
          </cell>
          <cell r="P604">
            <v>1</v>
          </cell>
          <cell r="Q604" t="str">
            <v>16R</v>
          </cell>
          <cell r="R604" t="str">
            <v>Climatización y ACS</v>
          </cell>
          <cell r="T604" t="str">
            <v>Aislación térmica en distribución de calor y frío</v>
          </cell>
          <cell r="V604" t="str">
            <v>Opción</v>
          </cell>
          <cell r="W604" t="str">
            <v>1 de 1</v>
          </cell>
        </row>
        <row r="605">
          <cell r="N605" t="str">
            <v>76.2</v>
          </cell>
          <cell r="O605">
            <v>76</v>
          </cell>
          <cell r="P605">
            <v>2</v>
          </cell>
          <cell r="Q605" t="str">
            <v>16R</v>
          </cell>
          <cell r="R605" t="str">
            <v>Espesor de aislación térmica de cañerías exteriores de climatización/aire [mm]</v>
          </cell>
          <cell r="V605" t="str">
            <v>Simultáneo</v>
          </cell>
          <cell r="W605" t="str">
            <v>4 de 4</v>
          </cell>
        </row>
        <row r="606">
          <cell r="N606" t="str">
            <v>76.3</v>
          </cell>
          <cell r="O606">
            <v>76</v>
          </cell>
          <cell r="P606">
            <v>3</v>
          </cell>
          <cell r="Q606" t="str">
            <v>16R</v>
          </cell>
          <cell r="R606" t="str">
            <v>Nivel</v>
          </cell>
          <cell r="S606" t="str">
            <v>Rango</v>
          </cell>
          <cell r="T606" t="str">
            <v>Prioridad</v>
          </cell>
          <cell r="U606" t="str">
            <v>Ponderación Of. Y Serv.</v>
          </cell>
          <cell r="V606" t="str">
            <v>Ponderación Educ. y Salud.</v>
          </cell>
          <cell r="W606" t="str">
            <v>Rango</v>
          </cell>
        </row>
        <row r="607">
          <cell r="N607" t="str">
            <v>76.4</v>
          </cell>
          <cell r="O607">
            <v>76</v>
          </cell>
          <cell r="P607">
            <v>4</v>
          </cell>
          <cell r="Q607" t="str">
            <v>16R</v>
          </cell>
          <cell r="R607" t="str">
            <v>Muy bueno</v>
          </cell>
          <cell r="S607" t="str">
            <v>30-50</v>
          </cell>
          <cell r="T607">
            <v>1</v>
          </cell>
          <cell r="U607">
            <v>0</v>
          </cell>
          <cell r="V607">
            <v>0</v>
          </cell>
          <cell r="W607">
            <v>30</v>
          </cell>
          <cell r="X607">
            <v>50</v>
          </cell>
        </row>
        <row r="608">
          <cell r="N608" t="str">
            <v>76.5</v>
          </cell>
          <cell r="O608">
            <v>76</v>
          </cell>
          <cell r="P608">
            <v>5</v>
          </cell>
          <cell r="Q608" t="str">
            <v>16R</v>
          </cell>
          <cell r="R608" t="str">
            <v>Bueno</v>
          </cell>
          <cell r="S608" t="str">
            <v>30-50</v>
          </cell>
          <cell r="T608">
            <v>1</v>
          </cell>
          <cell r="U608">
            <v>0</v>
          </cell>
          <cell r="V608">
            <v>0</v>
          </cell>
          <cell r="W608">
            <v>30</v>
          </cell>
          <cell r="X608">
            <v>50</v>
          </cell>
        </row>
        <row r="609">
          <cell r="N609" t="str">
            <v>76.6</v>
          </cell>
          <cell r="O609">
            <v>76</v>
          </cell>
          <cell r="P609">
            <v>6</v>
          </cell>
          <cell r="Q609" t="str">
            <v>16R</v>
          </cell>
          <cell r="R609" t="str">
            <v>Regular</v>
          </cell>
          <cell r="S609" t="str">
            <v>30-50</v>
          </cell>
          <cell r="T609">
            <v>1</v>
          </cell>
          <cell r="U609">
            <v>0</v>
          </cell>
          <cell r="V609">
            <v>0</v>
          </cell>
          <cell r="W609">
            <v>30</v>
          </cell>
          <cell r="X609">
            <v>50</v>
          </cell>
        </row>
        <row r="610">
          <cell r="N610" t="str">
            <v>76.7</v>
          </cell>
          <cell r="O610">
            <v>76</v>
          </cell>
          <cell r="P610">
            <v>7</v>
          </cell>
          <cell r="Q610" t="str">
            <v>16R</v>
          </cell>
          <cell r="R610" t="str">
            <v>Minimo</v>
          </cell>
          <cell r="S610" t="str">
            <v>30-50</v>
          </cell>
          <cell r="T610">
            <v>1</v>
          </cell>
          <cell r="U610">
            <v>0</v>
          </cell>
          <cell r="V610">
            <v>0</v>
          </cell>
          <cell r="W610">
            <v>30</v>
          </cell>
          <cell r="X610">
            <v>50</v>
          </cell>
        </row>
        <row r="611">
          <cell r="N611" t="str">
            <v>76.8</v>
          </cell>
          <cell r="O611">
            <v>76</v>
          </cell>
          <cell r="P611">
            <v>8</v>
          </cell>
        </row>
        <row r="612">
          <cell r="N612" t="str">
            <v>77.1</v>
          </cell>
          <cell r="O612">
            <v>77</v>
          </cell>
          <cell r="P612">
            <v>1</v>
          </cell>
          <cell r="Q612" t="str">
            <v>INST.ENERGIA.17</v>
          </cell>
          <cell r="R612" t="str">
            <v>Otros consumos de energía</v>
          </cell>
          <cell r="T612" t="str">
            <v>Otros consumos de energía</v>
          </cell>
          <cell r="V612" t="str">
            <v>Opción</v>
          </cell>
          <cell r="W612" t="str">
            <v>1 de 2</v>
          </cell>
        </row>
        <row r="613">
          <cell r="N613" t="str">
            <v>77.2</v>
          </cell>
          <cell r="O613">
            <v>77</v>
          </cell>
          <cell r="P613">
            <v>2</v>
          </cell>
          <cell r="Q613" t="str">
            <v>INST.ENERGIA.17</v>
          </cell>
          <cell r="R613" t="str">
            <v>% de reducción del consumo estimado de energía de equipos y artefactos</v>
          </cell>
          <cell r="V613" t="str">
            <v>Simultáneo</v>
          </cell>
          <cell r="W613" t="str">
            <v>1 de 1</v>
          </cell>
        </row>
        <row r="614">
          <cell r="N614" t="str">
            <v>77.3</v>
          </cell>
          <cell r="O614">
            <v>77</v>
          </cell>
          <cell r="P614">
            <v>3</v>
          </cell>
          <cell r="Q614" t="str">
            <v>INST.ENERGIA.17</v>
          </cell>
          <cell r="R614" t="str">
            <v>Nivel</v>
          </cell>
          <cell r="S614" t="str">
            <v>Rango</v>
          </cell>
          <cell r="T614" t="str">
            <v>Prioridad</v>
          </cell>
          <cell r="U614" t="str">
            <v>Ponderación Of. Y Serv.</v>
          </cell>
          <cell r="V614" t="str">
            <v>Ponderación Educ. y Salud.</v>
          </cell>
          <cell r="W614" t="str">
            <v>Rango</v>
          </cell>
        </row>
        <row r="615">
          <cell r="N615" t="str">
            <v>77.4</v>
          </cell>
          <cell r="O615">
            <v>77</v>
          </cell>
          <cell r="P615">
            <v>4</v>
          </cell>
          <cell r="Q615" t="str">
            <v>INST.ENERGIA.17</v>
          </cell>
          <cell r="R615" t="str">
            <v>Muy bueno</v>
          </cell>
          <cell r="S615" t="str">
            <v>30%-100%</v>
          </cell>
          <cell r="T615">
            <v>1</v>
          </cell>
          <cell r="U615">
            <v>0.01</v>
          </cell>
          <cell r="V615">
            <v>0.01</v>
          </cell>
          <cell r="W615">
            <v>0.3</v>
          </cell>
          <cell r="X615">
            <v>1</v>
          </cell>
        </row>
        <row r="616">
          <cell r="N616" t="str">
            <v>77.5</v>
          </cell>
          <cell r="O616">
            <v>77</v>
          </cell>
          <cell r="P616">
            <v>5</v>
          </cell>
          <cell r="Q616" t="str">
            <v>INST.ENERGIA.17</v>
          </cell>
          <cell r="R616" t="str">
            <v>Bueno</v>
          </cell>
          <cell r="S616" t="str">
            <v>15%-30%</v>
          </cell>
          <cell r="T616">
            <v>0.5</v>
          </cell>
          <cell r="U616">
            <v>5.0000000000000001E-3</v>
          </cell>
          <cell r="V616">
            <v>5.0000000000000001E-3</v>
          </cell>
          <cell r="W616">
            <v>0.15</v>
          </cell>
          <cell r="X616">
            <v>0.3</v>
          </cell>
        </row>
        <row r="617">
          <cell r="N617" t="str">
            <v>77.6</v>
          </cell>
          <cell r="O617">
            <v>77</v>
          </cell>
          <cell r="P617">
            <v>6</v>
          </cell>
          <cell r="Q617" t="str">
            <v>INST.ENERGIA.17</v>
          </cell>
          <cell r="R617" t="str">
            <v>Regular</v>
          </cell>
          <cell r="S617">
            <v>0</v>
          </cell>
          <cell r="T617">
            <v>0</v>
          </cell>
          <cell r="U617">
            <v>0</v>
          </cell>
          <cell r="V617">
            <v>0</v>
          </cell>
          <cell r="W617">
            <v>0</v>
          </cell>
          <cell r="X617">
            <v>0</v>
          </cell>
        </row>
        <row r="618">
          <cell r="N618" t="str">
            <v>77.7</v>
          </cell>
          <cell r="O618">
            <v>77</v>
          </cell>
          <cell r="P618">
            <v>7</v>
          </cell>
          <cell r="Q618" t="str">
            <v>INST.ENERGIA.17</v>
          </cell>
          <cell r="R618" t="str">
            <v>Minimo</v>
          </cell>
          <cell r="S618">
            <v>0</v>
          </cell>
          <cell r="T618">
            <v>0</v>
          </cell>
          <cell r="U618">
            <v>0</v>
          </cell>
          <cell r="V618">
            <v>0</v>
          </cell>
          <cell r="W618">
            <v>0</v>
          </cell>
          <cell r="X618">
            <v>0</v>
          </cell>
        </row>
        <row r="619">
          <cell r="N619" t="str">
            <v>77.8</v>
          </cell>
          <cell r="O619">
            <v>77</v>
          </cell>
          <cell r="P619">
            <v>8</v>
          </cell>
        </row>
        <row r="620">
          <cell r="N620" t="str">
            <v>78.1</v>
          </cell>
          <cell r="O620">
            <v>78</v>
          </cell>
          <cell r="P620">
            <v>1</v>
          </cell>
          <cell r="Q620" t="str">
            <v>INST.ENERGIA.17</v>
          </cell>
          <cell r="R620" t="str">
            <v>Otros consumos de energía</v>
          </cell>
          <cell r="T620" t="str">
            <v>Otros consumos de energía</v>
          </cell>
          <cell r="V620" t="str">
            <v>Opción</v>
          </cell>
          <cell r="W620" t="str">
            <v>2 de 2</v>
          </cell>
        </row>
        <row r="621">
          <cell r="N621" t="str">
            <v>78.2</v>
          </cell>
          <cell r="O621">
            <v>78</v>
          </cell>
          <cell r="P621">
            <v>2</v>
          </cell>
          <cell r="Q621" t="str">
            <v>INST.ENERGIA.17</v>
          </cell>
          <cell r="R621" t="str">
            <v>Disminución de consumo de energía en equipos y artefactos</v>
          </cell>
          <cell r="V621" t="str">
            <v>Simultáneo</v>
          </cell>
          <cell r="W621" t="str">
            <v>1 de 1</v>
          </cell>
        </row>
        <row r="622">
          <cell r="N622" t="str">
            <v>78.3</v>
          </cell>
          <cell r="O622">
            <v>78</v>
          </cell>
          <cell r="P622">
            <v>3</v>
          </cell>
          <cell r="Q622" t="str">
            <v>INST.ENERGIA.17</v>
          </cell>
          <cell r="R622" t="str">
            <v>Nivel</v>
          </cell>
          <cell r="S622" t="str">
            <v>Rango</v>
          </cell>
          <cell r="T622" t="str">
            <v>Prioridad</v>
          </cell>
          <cell r="U622" t="str">
            <v>Ponderación Of. Y Serv.</v>
          </cell>
          <cell r="V622" t="str">
            <v>Ponderación Educ. y Salud.</v>
          </cell>
          <cell r="W622" t="str">
            <v>Rango</v>
          </cell>
        </row>
        <row r="623">
          <cell r="N623" t="str">
            <v>78.4</v>
          </cell>
          <cell r="O623">
            <v>78</v>
          </cell>
          <cell r="P623">
            <v>4</v>
          </cell>
          <cell r="Q623" t="str">
            <v>INST.ENERGIA.17</v>
          </cell>
          <cell r="R623" t="str">
            <v>Muy bueno</v>
          </cell>
          <cell r="S623" t="str">
            <v>Cumple con disminución en el indicador de consumo de energía</v>
          </cell>
          <cell r="T623">
            <v>1</v>
          </cell>
          <cell r="U623">
            <v>0.01</v>
          </cell>
          <cell r="V623">
            <v>0.01</v>
          </cell>
          <cell r="W623" t="str">
            <v>Cumple con disminución en el indicador de consumo de energía</v>
          </cell>
          <cell r="X623" t="str">
            <v>Cumple con disminución en el indicador de consumo de energía</v>
          </cell>
        </row>
        <row r="624">
          <cell r="N624" t="str">
            <v>78.5</v>
          </cell>
          <cell r="O624">
            <v>78</v>
          </cell>
          <cell r="P624">
            <v>5</v>
          </cell>
          <cell r="Q624" t="str">
            <v>INST.ENERGIA.17</v>
          </cell>
          <cell r="R624" t="str">
            <v>Bueno</v>
          </cell>
          <cell r="S624">
            <v>0</v>
          </cell>
          <cell r="T624">
            <v>0</v>
          </cell>
          <cell r="U624">
            <v>0</v>
          </cell>
          <cell r="V624">
            <v>0</v>
          </cell>
          <cell r="W624">
            <v>0</v>
          </cell>
          <cell r="X624">
            <v>0</v>
          </cell>
        </row>
        <row r="625">
          <cell r="N625" t="str">
            <v>78.6</v>
          </cell>
          <cell r="O625">
            <v>78</v>
          </cell>
          <cell r="P625">
            <v>6</v>
          </cell>
          <cell r="Q625" t="str">
            <v>INST.ENERGIA.17</v>
          </cell>
          <cell r="R625" t="str">
            <v>Regular</v>
          </cell>
          <cell r="S625">
            <v>0</v>
          </cell>
          <cell r="T625">
            <v>0</v>
          </cell>
          <cell r="U625">
            <v>0</v>
          </cell>
          <cell r="V625">
            <v>0</v>
          </cell>
          <cell r="W625">
            <v>0</v>
          </cell>
          <cell r="X625">
            <v>0</v>
          </cell>
        </row>
        <row r="626">
          <cell r="N626" t="str">
            <v>78.7</v>
          </cell>
          <cell r="O626">
            <v>78</v>
          </cell>
          <cell r="P626">
            <v>7</v>
          </cell>
          <cell r="Q626" t="str">
            <v>INST.ENERGIA.17</v>
          </cell>
          <cell r="R626" t="str">
            <v>Minimo</v>
          </cell>
          <cell r="S626">
            <v>0</v>
          </cell>
          <cell r="T626">
            <v>0</v>
          </cell>
          <cell r="U626">
            <v>0</v>
          </cell>
          <cell r="V626">
            <v>0</v>
          </cell>
          <cell r="W626">
            <v>0</v>
          </cell>
          <cell r="X626">
            <v>0</v>
          </cell>
        </row>
        <row r="627">
          <cell r="N627" t="str">
            <v>78.8</v>
          </cell>
          <cell r="O627">
            <v>78</v>
          </cell>
          <cell r="P627">
            <v>8</v>
          </cell>
        </row>
        <row r="628">
          <cell r="N628" t="str">
            <v>79.1</v>
          </cell>
          <cell r="O628">
            <v>79</v>
          </cell>
          <cell r="P628">
            <v>1</v>
          </cell>
          <cell r="Q628" t="str">
            <v>INST.ENERGIA.18</v>
          </cell>
          <cell r="R628" t="str">
            <v>Energía renovable no convencional</v>
          </cell>
          <cell r="T628" t="str">
            <v>Energía renovable no convencional</v>
          </cell>
          <cell r="V628" t="str">
            <v>Opción</v>
          </cell>
          <cell r="W628" t="str">
            <v>1 de 1</v>
          </cell>
        </row>
        <row r="629">
          <cell r="N629" t="str">
            <v>79.2</v>
          </cell>
          <cell r="O629">
            <v>79</v>
          </cell>
          <cell r="P629">
            <v>2</v>
          </cell>
          <cell r="Q629" t="str">
            <v>INST.ENERGIA.18</v>
          </cell>
          <cell r="R629" t="str">
            <v>Cobertura de demanda de energía primaria del edificio</v>
          </cell>
          <cell r="V629" t="str">
            <v>Simultáneo</v>
          </cell>
          <cell r="W629" t="str">
            <v>1 de 1</v>
          </cell>
        </row>
        <row r="630">
          <cell r="N630" t="str">
            <v>79.3</v>
          </cell>
          <cell r="O630">
            <v>79</v>
          </cell>
          <cell r="P630">
            <v>3</v>
          </cell>
          <cell r="Q630" t="str">
            <v>INST.ENERGIA.18</v>
          </cell>
          <cell r="R630" t="str">
            <v>Nivel</v>
          </cell>
          <cell r="S630" t="str">
            <v>Rango</v>
          </cell>
          <cell r="T630" t="str">
            <v>Prioridad</v>
          </cell>
          <cell r="U630" t="str">
            <v>Ponderación Of. Y Serv.</v>
          </cell>
          <cell r="V630" t="str">
            <v>Ponderación Educ. y Salud.</v>
          </cell>
          <cell r="W630" t="str">
            <v>Rango</v>
          </cell>
        </row>
        <row r="631">
          <cell r="N631" t="str">
            <v>79.4</v>
          </cell>
          <cell r="O631">
            <v>79</v>
          </cell>
          <cell r="P631">
            <v>4</v>
          </cell>
          <cell r="Q631" t="str">
            <v>INST.ENERGIA.18</v>
          </cell>
          <cell r="R631" t="str">
            <v>Muy bueno</v>
          </cell>
          <cell r="S631" t="str">
            <v>10%-100%</v>
          </cell>
          <cell r="T631">
            <v>1</v>
          </cell>
          <cell r="U631">
            <v>0.02</v>
          </cell>
          <cell r="V631">
            <v>0.02</v>
          </cell>
          <cell r="W631">
            <v>0.1</v>
          </cell>
          <cell r="X631">
            <v>1</v>
          </cell>
        </row>
        <row r="632">
          <cell r="N632" t="str">
            <v>79.5</v>
          </cell>
          <cell r="O632">
            <v>79</v>
          </cell>
          <cell r="P632">
            <v>5</v>
          </cell>
          <cell r="Q632" t="str">
            <v>INST.ENERGIA.18</v>
          </cell>
          <cell r="R632" t="str">
            <v>Bueno</v>
          </cell>
          <cell r="S632" t="str">
            <v>5%-10%</v>
          </cell>
          <cell r="T632">
            <v>0.5</v>
          </cell>
          <cell r="U632">
            <v>0.01</v>
          </cell>
          <cell r="V632">
            <v>0.01</v>
          </cell>
          <cell r="W632">
            <v>0.05</v>
          </cell>
          <cell r="X632">
            <v>0.1</v>
          </cell>
        </row>
        <row r="633">
          <cell r="N633" t="str">
            <v>79.6</v>
          </cell>
          <cell r="O633">
            <v>79</v>
          </cell>
          <cell r="P633">
            <v>6</v>
          </cell>
          <cell r="Q633" t="str">
            <v>INST.ENERGIA.18</v>
          </cell>
          <cell r="R633" t="str">
            <v>Regular</v>
          </cell>
          <cell r="S633" t="str">
            <v>2%-5%</v>
          </cell>
          <cell r="T633">
            <v>0.25</v>
          </cell>
          <cell r="U633">
            <v>5.0000000000000001E-3</v>
          </cell>
          <cell r="V633">
            <v>5.0000000000000001E-3</v>
          </cell>
          <cell r="W633">
            <v>0.02</v>
          </cell>
          <cell r="X633">
            <v>0.05</v>
          </cell>
        </row>
        <row r="634">
          <cell r="N634" t="str">
            <v>79.7</v>
          </cell>
          <cell r="O634">
            <v>79</v>
          </cell>
          <cell r="P634">
            <v>7</v>
          </cell>
          <cell r="Q634" t="str">
            <v>INST.ENERGIA.18</v>
          </cell>
          <cell r="R634" t="str">
            <v>Minimo</v>
          </cell>
          <cell r="S634">
            <v>0</v>
          </cell>
          <cell r="T634">
            <v>0</v>
          </cell>
          <cell r="U634">
            <v>0</v>
          </cell>
          <cell r="V634">
            <v>0</v>
          </cell>
          <cell r="W634">
            <v>0</v>
          </cell>
          <cell r="X634">
            <v>0</v>
          </cell>
        </row>
        <row r="635">
          <cell r="N635" t="str">
            <v>79.8</v>
          </cell>
          <cell r="O635">
            <v>79</v>
          </cell>
          <cell r="P635">
            <v>8</v>
          </cell>
        </row>
        <row r="636">
          <cell r="N636" t="str">
            <v>80.1</v>
          </cell>
          <cell r="O636">
            <v>80</v>
          </cell>
          <cell r="P636">
            <v>1</v>
          </cell>
          <cell r="Q636" t="str">
            <v>INST.AGUA.19.1</v>
          </cell>
          <cell r="R636" t="str">
            <v>Instalación de agua potable</v>
          </cell>
          <cell r="T636" t="str">
            <v>Sistemas eficientes</v>
          </cell>
          <cell r="V636" t="str">
            <v>Opción</v>
          </cell>
          <cell r="W636" t="str">
            <v>1 de 1</v>
          </cell>
        </row>
        <row r="637">
          <cell r="N637" t="str">
            <v>80.2</v>
          </cell>
          <cell r="O637">
            <v>80</v>
          </cell>
          <cell r="P637">
            <v>2</v>
          </cell>
          <cell r="Q637" t="str">
            <v>INST.AGUA.19.1</v>
          </cell>
          <cell r="R637" t="str">
            <v>Disminución de consumo de agua potable [%]</v>
          </cell>
          <cell r="V637" t="str">
            <v>Simultáneo</v>
          </cell>
          <cell r="W637" t="str">
            <v>1 de 1</v>
          </cell>
        </row>
        <row r="638">
          <cell r="N638" t="str">
            <v>80.3</v>
          </cell>
          <cell r="O638">
            <v>80</v>
          </cell>
          <cell r="P638">
            <v>3</v>
          </cell>
          <cell r="Q638" t="str">
            <v>INST.AGUA.19.1</v>
          </cell>
          <cell r="R638" t="str">
            <v>Nivel</v>
          </cell>
          <cell r="S638" t="str">
            <v>Rango</v>
          </cell>
          <cell r="T638" t="str">
            <v>Prioridad</v>
          </cell>
          <cell r="U638" t="str">
            <v>Ponderación Of. Y Serv.</v>
          </cell>
          <cell r="V638" t="str">
            <v>Ponderación Educ. y Salud.</v>
          </cell>
          <cell r="W638" t="str">
            <v>Rango</v>
          </cell>
        </row>
        <row r="639">
          <cell r="N639" t="str">
            <v>80.4</v>
          </cell>
          <cell r="O639">
            <v>80</v>
          </cell>
          <cell r="P639">
            <v>4</v>
          </cell>
          <cell r="Q639" t="str">
            <v>INST.AGUA.19.1</v>
          </cell>
          <cell r="R639" t="str">
            <v>Muy bueno</v>
          </cell>
          <cell r="S639" t="str">
            <v>40%-100%</v>
          </cell>
          <cell r="T639">
            <v>1</v>
          </cell>
          <cell r="U639">
            <v>0.06</v>
          </cell>
          <cell r="V639">
            <v>0.06</v>
          </cell>
          <cell r="W639">
            <v>0.4</v>
          </cell>
          <cell r="X639">
            <v>1</v>
          </cell>
        </row>
        <row r="640">
          <cell r="N640" t="str">
            <v>80.5</v>
          </cell>
          <cell r="O640">
            <v>80</v>
          </cell>
          <cell r="P640">
            <v>5</v>
          </cell>
          <cell r="Q640" t="str">
            <v>INST.AGUA.19.1</v>
          </cell>
          <cell r="R640" t="str">
            <v>Bueno</v>
          </cell>
          <cell r="S640" t="str">
            <v>30%-40%</v>
          </cell>
          <cell r="T640">
            <v>0.5</v>
          </cell>
          <cell r="U640">
            <v>0.03</v>
          </cell>
          <cell r="V640">
            <v>0.03</v>
          </cell>
          <cell r="W640">
            <v>0.3</v>
          </cell>
          <cell r="X640">
            <v>0.4</v>
          </cell>
        </row>
        <row r="641">
          <cell r="N641" t="str">
            <v>80.6</v>
          </cell>
          <cell r="O641">
            <v>80</v>
          </cell>
          <cell r="P641">
            <v>6</v>
          </cell>
          <cell r="Q641" t="str">
            <v>INST.AGUA.19.1</v>
          </cell>
          <cell r="R641" t="str">
            <v>Regular</v>
          </cell>
          <cell r="S641" t="str">
            <v>20%-30%</v>
          </cell>
          <cell r="T641">
            <v>0.16666666666666666</v>
          </cell>
          <cell r="U641">
            <v>9.9999999999999985E-3</v>
          </cell>
          <cell r="V641">
            <v>9.9999999999999985E-3</v>
          </cell>
          <cell r="W641">
            <v>0.2</v>
          </cell>
          <cell r="X641">
            <v>0.3</v>
          </cell>
        </row>
        <row r="642">
          <cell r="N642" t="str">
            <v>80.7</v>
          </cell>
          <cell r="O642">
            <v>80</v>
          </cell>
          <cell r="P642">
            <v>7</v>
          </cell>
          <cell r="Q642" t="str">
            <v>INST.AGUA.19.1</v>
          </cell>
          <cell r="R642" t="str">
            <v>Minimo</v>
          </cell>
          <cell r="S642">
            <v>0</v>
          </cell>
          <cell r="T642">
            <v>0</v>
          </cell>
          <cell r="U642">
            <v>0</v>
          </cell>
          <cell r="V642">
            <v>0</v>
          </cell>
          <cell r="W642">
            <v>0</v>
          </cell>
          <cell r="X642">
            <v>0</v>
          </cell>
        </row>
        <row r="643">
          <cell r="N643" t="str">
            <v>80.8</v>
          </cell>
          <cell r="O643">
            <v>80</v>
          </cell>
          <cell r="P643">
            <v>8</v>
          </cell>
        </row>
        <row r="644">
          <cell r="N644" t="str">
            <v>81.1</v>
          </cell>
          <cell r="O644">
            <v>81</v>
          </cell>
          <cell r="P644">
            <v>1</v>
          </cell>
          <cell r="Q644" t="str">
            <v>INST.AGUA.19.2</v>
          </cell>
          <cell r="R644" t="str">
            <v>Instalación de agua potable</v>
          </cell>
          <cell r="T644" t="str">
            <v>Dureza del agua</v>
          </cell>
          <cell r="V644" t="str">
            <v>Opción</v>
          </cell>
          <cell r="W644" t="str">
            <v>1 de 1</v>
          </cell>
        </row>
        <row r="645">
          <cell r="N645" t="str">
            <v>81.2</v>
          </cell>
          <cell r="O645">
            <v>81</v>
          </cell>
          <cell r="P645">
            <v>2</v>
          </cell>
          <cell r="Q645" t="str">
            <v>INST.AGUA.19.2</v>
          </cell>
          <cell r="R645" t="str">
            <v>Tratamiento para la remoción de dureza de agua</v>
          </cell>
          <cell r="V645" t="str">
            <v>Simultáneo</v>
          </cell>
          <cell r="W645" t="str">
            <v>1 de 1</v>
          </cell>
        </row>
        <row r="646">
          <cell r="N646" t="str">
            <v>81.3</v>
          </cell>
          <cell r="O646">
            <v>81</v>
          </cell>
          <cell r="P646">
            <v>3</v>
          </cell>
          <cell r="Q646" t="str">
            <v>INST.AGUA.19.2</v>
          </cell>
          <cell r="R646" t="str">
            <v>Nivel</v>
          </cell>
          <cell r="S646" t="str">
            <v>Rango</v>
          </cell>
          <cell r="T646" t="str">
            <v>Prioridad</v>
          </cell>
          <cell r="U646" t="str">
            <v>Ponderación Of. Y Serv.</v>
          </cell>
          <cell r="V646" t="str">
            <v>Ponderación Educ. y Salud.</v>
          </cell>
          <cell r="W646" t="str">
            <v>Rango</v>
          </cell>
        </row>
        <row r="647">
          <cell r="N647" t="str">
            <v>81.4</v>
          </cell>
          <cell r="O647">
            <v>81</v>
          </cell>
          <cell r="P647">
            <v>4</v>
          </cell>
          <cell r="Q647" t="str">
            <v>INST.AGUA.19.2</v>
          </cell>
          <cell r="R647" t="str">
            <v>Muy bueno</v>
          </cell>
          <cell r="S647" t="str">
            <v>Posee sistema de tratamiento de dureza del agua</v>
          </cell>
          <cell r="T647">
            <v>1</v>
          </cell>
          <cell r="U647">
            <v>5.0000000000000001E-3</v>
          </cell>
          <cell r="V647">
            <v>5.0000000000000001E-3</v>
          </cell>
          <cell r="W647" t="str">
            <v>Posee sistema de tratamiento de dureza del agua</v>
          </cell>
          <cell r="X647" t="str">
            <v>Posee sistema de tratamiento de dureza del agua</v>
          </cell>
        </row>
        <row r="648">
          <cell r="N648" t="str">
            <v>81.5</v>
          </cell>
          <cell r="O648">
            <v>81</v>
          </cell>
          <cell r="P648">
            <v>5</v>
          </cell>
          <cell r="Q648" t="str">
            <v>INST.AGUA.19.2</v>
          </cell>
          <cell r="R648" t="str">
            <v>Bueno</v>
          </cell>
          <cell r="S648">
            <v>0</v>
          </cell>
          <cell r="T648">
            <v>0</v>
          </cell>
          <cell r="U648">
            <v>0</v>
          </cell>
          <cell r="V648">
            <v>0</v>
          </cell>
          <cell r="W648">
            <v>0</v>
          </cell>
          <cell r="X648">
            <v>0</v>
          </cell>
        </row>
        <row r="649">
          <cell r="N649" t="str">
            <v>81.6</v>
          </cell>
          <cell r="O649">
            <v>81</v>
          </cell>
          <cell r="P649">
            <v>6</v>
          </cell>
          <cell r="Q649" t="str">
            <v>INST.AGUA.19.2</v>
          </cell>
          <cell r="R649" t="str">
            <v>Regular</v>
          </cell>
          <cell r="S649">
            <v>0</v>
          </cell>
          <cell r="T649">
            <v>0</v>
          </cell>
          <cell r="U649">
            <v>0</v>
          </cell>
          <cell r="V649">
            <v>0</v>
          </cell>
          <cell r="W649">
            <v>0</v>
          </cell>
          <cell r="X649">
            <v>0</v>
          </cell>
        </row>
        <row r="650">
          <cell r="N650" t="str">
            <v>81.7</v>
          </cell>
          <cell r="O650">
            <v>81</v>
          </cell>
          <cell r="P650">
            <v>7</v>
          </cell>
          <cell r="Q650" t="str">
            <v>INST.AGUA.19.2</v>
          </cell>
          <cell r="R650" t="str">
            <v>Minimo</v>
          </cell>
          <cell r="S650">
            <v>0</v>
          </cell>
          <cell r="T650">
            <v>0</v>
          </cell>
          <cell r="U650">
            <v>0</v>
          </cell>
          <cell r="V650">
            <v>0</v>
          </cell>
          <cell r="W650">
            <v>0</v>
          </cell>
          <cell r="X650">
            <v>0</v>
          </cell>
        </row>
        <row r="651">
          <cell r="N651" t="str">
            <v>81.8</v>
          </cell>
          <cell r="O651">
            <v>81</v>
          </cell>
          <cell r="P651">
            <v>8</v>
          </cell>
        </row>
        <row r="652">
          <cell r="N652" t="str">
            <v>82.1</v>
          </cell>
          <cell r="O652">
            <v>82</v>
          </cell>
          <cell r="P652">
            <v>1</v>
          </cell>
          <cell r="Q652" t="str">
            <v>19R</v>
          </cell>
          <cell r="R652" t="str">
            <v>Instalación de agua potable</v>
          </cell>
          <cell r="T652" t="str">
            <v>Reducir en un 20% el consumo de agua potable</v>
          </cell>
          <cell r="V652" t="str">
            <v>Opción</v>
          </cell>
          <cell r="W652" t="str">
            <v>1 de 1</v>
          </cell>
        </row>
        <row r="653">
          <cell r="N653" t="str">
            <v>82.2</v>
          </cell>
          <cell r="O653">
            <v>82</v>
          </cell>
          <cell r="P653">
            <v>2</v>
          </cell>
          <cell r="Q653" t="str">
            <v>19R</v>
          </cell>
          <cell r="R653" t="str">
            <v>Disminución del consumo de agua potable por griferías y artefactos [%]</v>
          </cell>
          <cell r="V653" t="str">
            <v>Simultáneo</v>
          </cell>
          <cell r="W653" t="str">
            <v>1 de 1</v>
          </cell>
        </row>
        <row r="654">
          <cell r="N654" t="str">
            <v>82.3</v>
          </cell>
          <cell r="O654">
            <v>82</v>
          </cell>
          <cell r="P654">
            <v>3</v>
          </cell>
          <cell r="Q654" t="str">
            <v>19R</v>
          </cell>
          <cell r="R654" t="str">
            <v>Nivel</v>
          </cell>
          <cell r="S654" t="str">
            <v>Rango</v>
          </cell>
          <cell r="T654" t="str">
            <v>Prioridad</v>
          </cell>
          <cell r="U654" t="str">
            <v>Ponderación Of. Y Serv.</v>
          </cell>
          <cell r="V654" t="str">
            <v>Ponderación Educ. y Salud.</v>
          </cell>
          <cell r="W654" t="str">
            <v>Rango</v>
          </cell>
        </row>
        <row r="655">
          <cell r="N655" t="str">
            <v>82.4</v>
          </cell>
          <cell r="O655">
            <v>82</v>
          </cell>
          <cell r="P655">
            <v>4</v>
          </cell>
          <cell r="Q655" t="str">
            <v>19R</v>
          </cell>
          <cell r="R655" t="str">
            <v>Muy bueno</v>
          </cell>
          <cell r="S655" t="str">
            <v>20%-100%</v>
          </cell>
          <cell r="T655">
            <v>1</v>
          </cell>
          <cell r="U655">
            <v>0</v>
          </cell>
          <cell r="V655">
            <v>0</v>
          </cell>
          <cell r="W655">
            <v>0.2</v>
          </cell>
          <cell r="X655">
            <v>1</v>
          </cell>
        </row>
        <row r="656">
          <cell r="N656" t="str">
            <v>82.5</v>
          </cell>
          <cell r="O656">
            <v>82</v>
          </cell>
          <cell r="P656">
            <v>5</v>
          </cell>
          <cell r="Q656" t="str">
            <v>19R</v>
          </cell>
          <cell r="R656" t="str">
            <v>Bueno</v>
          </cell>
          <cell r="S656" t="str">
            <v>20%-100%</v>
          </cell>
          <cell r="T656">
            <v>1</v>
          </cell>
          <cell r="U656">
            <v>0</v>
          </cell>
          <cell r="V656">
            <v>0</v>
          </cell>
          <cell r="W656">
            <v>0.2</v>
          </cell>
          <cell r="X656">
            <v>1</v>
          </cell>
        </row>
        <row r="657">
          <cell r="N657" t="str">
            <v>82.6</v>
          </cell>
          <cell r="O657">
            <v>82</v>
          </cell>
          <cell r="P657">
            <v>6</v>
          </cell>
          <cell r="Q657" t="str">
            <v>19R</v>
          </cell>
          <cell r="R657" t="str">
            <v>Regular</v>
          </cell>
          <cell r="S657" t="str">
            <v>20%-100%</v>
          </cell>
          <cell r="T657">
            <v>1</v>
          </cell>
          <cell r="U657">
            <v>0</v>
          </cell>
          <cell r="V657">
            <v>0</v>
          </cell>
          <cell r="W657">
            <v>0.2</v>
          </cell>
          <cell r="X657">
            <v>1</v>
          </cell>
        </row>
        <row r="658">
          <cell r="N658" t="str">
            <v>82.7</v>
          </cell>
          <cell r="O658">
            <v>82</v>
          </cell>
          <cell r="P658">
            <v>7</v>
          </cell>
          <cell r="Q658" t="str">
            <v>19R</v>
          </cell>
          <cell r="R658" t="str">
            <v>Minimo</v>
          </cell>
          <cell r="S658" t="str">
            <v>20%-100%</v>
          </cell>
          <cell r="T658">
            <v>1</v>
          </cell>
          <cell r="U658">
            <v>0</v>
          </cell>
          <cell r="V658">
            <v>0</v>
          </cell>
          <cell r="W658">
            <v>0.2</v>
          </cell>
          <cell r="X658">
            <v>1</v>
          </cell>
        </row>
        <row r="659">
          <cell r="N659" t="str">
            <v>82.8</v>
          </cell>
          <cell r="O659">
            <v>82</v>
          </cell>
          <cell r="P659">
            <v>8</v>
          </cell>
        </row>
        <row r="660">
          <cell r="N660" t="str">
            <v>83.1</v>
          </cell>
          <cell r="O660">
            <v>83</v>
          </cell>
          <cell r="P660">
            <v>1</v>
          </cell>
          <cell r="Q660" t="str">
            <v>INST.AGUA.20</v>
          </cell>
          <cell r="R660" t="str">
            <v>Instalación de riego</v>
          </cell>
          <cell r="T660" t="str">
            <v>Sistemas eficientes</v>
          </cell>
          <cell r="V660" t="str">
            <v>Opción</v>
          </cell>
          <cell r="W660" t="str">
            <v>1 de 1</v>
          </cell>
        </row>
        <row r="661">
          <cell r="N661" t="str">
            <v>83.2</v>
          </cell>
          <cell r="O661">
            <v>83</v>
          </cell>
          <cell r="P661">
            <v>2</v>
          </cell>
          <cell r="Q661" t="str">
            <v>INST.AGUA.20</v>
          </cell>
          <cell r="R661" t="str">
            <v>Disminución del consumo de agua para riego [%]</v>
          </cell>
          <cell r="V661" t="str">
            <v>Simultáneo</v>
          </cell>
          <cell r="W661" t="str">
            <v>1 de 1</v>
          </cell>
        </row>
        <row r="662">
          <cell r="N662" t="str">
            <v>83.3</v>
          </cell>
          <cell r="O662">
            <v>83</v>
          </cell>
          <cell r="P662">
            <v>3</v>
          </cell>
          <cell r="Q662" t="str">
            <v>INST.AGUA.20</v>
          </cell>
          <cell r="R662" t="str">
            <v>Nivel</v>
          </cell>
          <cell r="S662" t="str">
            <v>Rango</v>
          </cell>
          <cell r="T662" t="str">
            <v>Prioridad</v>
          </cell>
          <cell r="U662" t="str">
            <v>Ponderación Of. Y Serv.</v>
          </cell>
          <cell r="V662" t="str">
            <v>Ponderación Educ. y Salud.</v>
          </cell>
          <cell r="W662" t="str">
            <v>Rango</v>
          </cell>
        </row>
        <row r="663">
          <cell r="N663" t="str">
            <v>83.4</v>
          </cell>
          <cell r="O663">
            <v>83</v>
          </cell>
          <cell r="P663">
            <v>4</v>
          </cell>
          <cell r="Q663" t="str">
            <v>INST.AGUA.20</v>
          </cell>
          <cell r="R663" t="str">
            <v>Muy bueno</v>
          </cell>
          <cell r="S663" t="str">
            <v>60%-100%</v>
          </cell>
          <cell r="T663">
            <v>1</v>
          </cell>
          <cell r="U663">
            <v>0.01</v>
          </cell>
          <cell r="V663">
            <v>0.01</v>
          </cell>
          <cell r="W663">
            <v>0.6</v>
          </cell>
          <cell r="X663">
            <v>1</v>
          </cell>
        </row>
        <row r="664">
          <cell r="N664" t="str">
            <v>83.5</v>
          </cell>
          <cell r="O664">
            <v>83</v>
          </cell>
          <cell r="P664">
            <v>5</v>
          </cell>
          <cell r="Q664" t="str">
            <v>INST.AGUA.20</v>
          </cell>
          <cell r="R664" t="str">
            <v>Bueno</v>
          </cell>
          <cell r="S664" t="str">
            <v>40%-60%</v>
          </cell>
          <cell r="T664">
            <v>0.5</v>
          </cell>
          <cell r="U664">
            <v>5.0000000000000001E-3</v>
          </cell>
          <cell r="V664">
            <v>5.0000000000000001E-3</v>
          </cell>
          <cell r="W664">
            <v>0.4</v>
          </cell>
          <cell r="X664">
            <v>0.6</v>
          </cell>
        </row>
        <row r="665">
          <cell r="N665" t="str">
            <v>83.6</v>
          </cell>
          <cell r="O665">
            <v>83</v>
          </cell>
          <cell r="P665">
            <v>6</v>
          </cell>
          <cell r="Q665" t="str">
            <v>INST.AGUA.20</v>
          </cell>
          <cell r="R665" t="str">
            <v>Regular</v>
          </cell>
          <cell r="S665" t="str">
            <v>20%-40%</v>
          </cell>
          <cell r="T665">
            <v>0.2</v>
          </cell>
          <cell r="U665">
            <v>2E-3</v>
          </cell>
          <cell r="V665">
            <v>2E-3</v>
          </cell>
          <cell r="W665">
            <v>0.2</v>
          </cell>
          <cell r="X665">
            <v>0.4</v>
          </cell>
        </row>
        <row r="666">
          <cell r="N666" t="str">
            <v>83.7</v>
          </cell>
          <cell r="O666">
            <v>83</v>
          </cell>
          <cell r="P666">
            <v>7</v>
          </cell>
          <cell r="Q666" t="str">
            <v>INST.AGUA.20</v>
          </cell>
          <cell r="R666" t="str">
            <v>Minimo</v>
          </cell>
          <cell r="S666">
            <v>0</v>
          </cell>
          <cell r="T666">
            <v>0</v>
          </cell>
          <cell r="U666">
            <v>0</v>
          </cell>
          <cell r="V666">
            <v>0</v>
          </cell>
          <cell r="W666">
            <v>0</v>
          </cell>
          <cell r="X666">
            <v>0</v>
          </cell>
        </row>
        <row r="667">
          <cell r="N667" t="str">
            <v>83.8</v>
          </cell>
          <cell r="O667">
            <v>83</v>
          </cell>
          <cell r="P667">
            <v>8</v>
          </cell>
        </row>
        <row r="668">
          <cell r="N668" t="str">
            <v>84.1</v>
          </cell>
          <cell r="O668">
            <v>84</v>
          </cell>
          <cell r="P668">
            <v>1</v>
          </cell>
          <cell r="Q668" t="str">
            <v>20R</v>
          </cell>
          <cell r="R668" t="str">
            <v>Instalación de riego</v>
          </cell>
          <cell r="T668" t="str">
            <v>Reducir en un 20% el consumo de agua para riego</v>
          </cell>
          <cell r="V668" t="str">
            <v>Opción</v>
          </cell>
          <cell r="W668" t="str">
            <v>1 de 1</v>
          </cell>
        </row>
        <row r="669">
          <cell r="N669" t="str">
            <v>84.2</v>
          </cell>
          <cell r="O669">
            <v>84</v>
          </cell>
          <cell r="P669">
            <v>2</v>
          </cell>
          <cell r="Q669" t="str">
            <v>20R</v>
          </cell>
          <cell r="R669" t="str">
            <v>Disminución del consumo de agua para riego por sistema de riego [%]</v>
          </cell>
          <cell r="V669" t="str">
            <v>Simultáneo</v>
          </cell>
          <cell r="W669" t="str">
            <v>1 de 1</v>
          </cell>
        </row>
        <row r="670">
          <cell r="N670" t="str">
            <v>84.3</v>
          </cell>
          <cell r="O670">
            <v>84</v>
          </cell>
          <cell r="P670">
            <v>3</v>
          </cell>
          <cell r="Q670" t="str">
            <v>20R</v>
          </cell>
          <cell r="R670" t="str">
            <v>Nivel</v>
          </cell>
          <cell r="S670" t="str">
            <v>Rango</v>
          </cell>
          <cell r="T670" t="str">
            <v>Prioridad</v>
          </cell>
          <cell r="U670" t="str">
            <v>Ponderación Of. Y Serv.</v>
          </cell>
          <cell r="V670" t="str">
            <v>Ponderación Educ. y Salud.</v>
          </cell>
          <cell r="W670" t="str">
            <v>Rango</v>
          </cell>
        </row>
        <row r="671">
          <cell r="N671" t="str">
            <v>84.4</v>
          </cell>
          <cell r="O671">
            <v>84</v>
          </cell>
          <cell r="P671">
            <v>4</v>
          </cell>
          <cell r="Q671" t="str">
            <v>20R</v>
          </cell>
          <cell r="R671" t="str">
            <v>Muy bueno</v>
          </cell>
          <cell r="S671" t="str">
            <v>20%-100%</v>
          </cell>
          <cell r="T671">
            <v>1</v>
          </cell>
          <cell r="U671">
            <v>0</v>
          </cell>
          <cell r="V671">
            <v>0</v>
          </cell>
          <cell r="W671">
            <v>0.2</v>
          </cell>
          <cell r="X671">
            <v>1</v>
          </cell>
        </row>
        <row r="672">
          <cell r="N672" t="str">
            <v>84.5</v>
          </cell>
          <cell r="O672">
            <v>84</v>
          </cell>
          <cell r="P672">
            <v>5</v>
          </cell>
          <cell r="Q672" t="str">
            <v>20R</v>
          </cell>
          <cell r="R672" t="str">
            <v>Bueno</v>
          </cell>
          <cell r="S672" t="str">
            <v>20%-100%</v>
          </cell>
          <cell r="T672">
            <v>1</v>
          </cell>
          <cell r="U672">
            <v>0</v>
          </cell>
          <cell r="V672">
            <v>0</v>
          </cell>
          <cell r="W672">
            <v>0.2</v>
          </cell>
          <cell r="X672">
            <v>1</v>
          </cell>
        </row>
        <row r="673">
          <cell r="N673" t="str">
            <v>84.6</v>
          </cell>
          <cell r="O673">
            <v>84</v>
          </cell>
          <cell r="P673">
            <v>6</v>
          </cell>
          <cell r="Q673" t="str">
            <v>20R</v>
          </cell>
          <cell r="R673" t="str">
            <v>Regular</v>
          </cell>
          <cell r="S673" t="str">
            <v>20%-100%</v>
          </cell>
          <cell r="T673">
            <v>1</v>
          </cell>
          <cell r="U673">
            <v>0</v>
          </cell>
          <cell r="V673">
            <v>0</v>
          </cell>
          <cell r="W673">
            <v>0.2</v>
          </cell>
          <cell r="X673">
            <v>1</v>
          </cell>
        </row>
        <row r="674">
          <cell r="N674" t="str">
            <v>84.7</v>
          </cell>
          <cell r="O674">
            <v>84</v>
          </cell>
          <cell r="P674">
            <v>7</v>
          </cell>
          <cell r="Q674" t="str">
            <v>20R</v>
          </cell>
          <cell r="R674" t="str">
            <v>Minimo</v>
          </cell>
          <cell r="S674" t="str">
            <v>20%-100%</v>
          </cell>
          <cell r="T674">
            <v>1</v>
          </cell>
          <cell r="U674">
            <v>0</v>
          </cell>
          <cell r="V674">
            <v>0</v>
          </cell>
          <cell r="W674">
            <v>0.2</v>
          </cell>
          <cell r="X674">
            <v>1</v>
          </cell>
        </row>
        <row r="675">
          <cell r="N675" t="str">
            <v>84.8</v>
          </cell>
          <cell r="O675">
            <v>84</v>
          </cell>
          <cell r="P675">
            <v>8</v>
          </cell>
        </row>
        <row r="676">
          <cell r="N676" t="str">
            <v>85.1</v>
          </cell>
          <cell r="O676">
            <v>85</v>
          </cell>
          <cell r="P676">
            <v>1</v>
          </cell>
          <cell r="Q676" t="str">
            <v>CONST.RESIDUOS.21</v>
          </cell>
          <cell r="R676" t="str">
            <v>Manejo de residuos durante la construcción</v>
          </cell>
          <cell r="T676" t="str">
            <v>Manejo de residuos durante la construcción</v>
          </cell>
          <cell r="V676" t="str">
            <v>Opción</v>
          </cell>
          <cell r="W676" t="str">
            <v>1 de 1</v>
          </cell>
        </row>
        <row r="677">
          <cell r="N677" t="str">
            <v>85.2</v>
          </cell>
          <cell r="O677">
            <v>85</v>
          </cell>
          <cell r="P677">
            <v>2</v>
          </cell>
          <cell r="Q677" t="str">
            <v>CONST.RESIDUOS.21</v>
          </cell>
          <cell r="R677" t="str">
            <v>Separación, control y reciclaje de residuos</v>
          </cell>
          <cell r="V677" t="str">
            <v>Simultáneo</v>
          </cell>
          <cell r="W677" t="str">
            <v>1 de 1</v>
          </cell>
        </row>
        <row r="678">
          <cell r="N678" t="str">
            <v>85.3</v>
          </cell>
          <cell r="O678">
            <v>85</v>
          </cell>
          <cell r="P678">
            <v>3</v>
          </cell>
          <cell r="Q678" t="str">
            <v>CONST.RESIDUOS.21</v>
          </cell>
          <cell r="R678" t="str">
            <v>Nivel</v>
          </cell>
          <cell r="S678" t="str">
            <v>Rango</v>
          </cell>
          <cell r="T678" t="str">
            <v>Prioridad</v>
          </cell>
          <cell r="U678" t="str">
            <v>Ponderación Of. Y Serv.</v>
          </cell>
          <cell r="V678" t="str">
            <v>Ponderación Educ. y Salud.</v>
          </cell>
          <cell r="W678" t="str">
            <v>Rango</v>
          </cell>
        </row>
        <row r="679">
          <cell r="N679" t="str">
            <v>85.4</v>
          </cell>
          <cell r="O679">
            <v>85</v>
          </cell>
          <cell r="P679">
            <v>4</v>
          </cell>
          <cell r="Q679" t="str">
            <v>CONST.RESIDUOS.21</v>
          </cell>
          <cell r="R679" t="str">
            <v>Muy bueno</v>
          </cell>
          <cell r="S679" t="str">
            <v>Cumple con la separación, control y reciclaje de residuos</v>
          </cell>
          <cell r="T679">
            <v>1</v>
          </cell>
          <cell r="U679">
            <v>0.01</v>
          </cell>
          <cell r="V679">
            <v>0.01</v>
          </cell>
          <cell r="W679" t="str">
            <v>Cumple con la separación, control y reciclaje de residuos</v>
          </cell>
          <cell r="X679" t="str">
            <v>Cumple con la separación, control y reciclaje de residuos</v>
          </cell>
        </row>
        <row r="680">
          <cell r="N680" t="str">
            <v>85.5</v>
          </cell>
          <cell r="O680">
            <v>85</v>
          </cell>
          <cell r="P680">
            <v>5</v>
          </cell>
          <cell r="Q680" t="str">
            <v>CONST.RESIDUOS.21</v>
          </cell>
          <cell r="R680" t="str">
            <v>Bueno</v>
          </cell>
          <cell r="S680">
            <v>0</v>
          </cell>
          <cell r="T680">
            <v>0</v>
          </cell>
          <cell r="U680">
            <v>0</v>
          </cell>
          <cell r="V680">
            <v>0</v>
          </cell>
          <cell r="W680">
            <v>0</v>
          </cell>
          <cell r="X680">
            <v>0</v>
          </cell>
        </row>
        <row r="681">
          <cell r="N681" t="str">
            <v>85.6</v>
          </cell>
          <cell r="O681">
            <v>85</v>
          </cell>
          <cell r="P681">
            <v>6</v>
          </cell>
          <cell r="Q681" t="str">
            <v>CONST.RESIDUOS.21</v>
          </cell>
          <cell r="R681" t="str">
            <v>Regular</v>
          </cell>
          <cell r="S681">
            <v>0</v>
          </cell>
          <cell r="T681">
            <v>0</v>
          </cell>
          <cell r="U681">
            <v>0</v>
          </cell>
          <cell r="V681">
            <v>0</v>
          </cell>
          <cell r="W681">
            <v>0</v>
          </cell>
          <cell r="X681">
            <v>0</v>
          </cell>
        </row>
        <row r="682">
          <cell r="N682" t="str">
            <v>85.7</v>
          </cell>
          <cell r="O682">
            <v>85</v>
          </cell>
          <cell r="P682">
            <v>7</v>
          </cell>
          <cell r="Q682" t="str">
            <v>CONST.RESIDUOS.21</v>
          </cell>
          <cell r="R682" t="str">
            <v>Minimo</v>
          </cell>
          <cell r="S682">
            <v>0</v>
          </cell>
          <cell r="T682">
            <v>0</v>
          </cell>
          <cell r="U682">
            <v>0</v>
          </cell>
          <cell r="V682">
            <v>0</v>
          </cell>
          <cell r="W682">
            <v>0</v>
          </cell>
          <cell r="X682">
            <v>0</v>
          </cell>
        </row>
        <row r="683">
          <cell r="N683" t="str">
            <v>85.8</v>
          </cell>
          <cell r="O683">
            <v>85</v>
          </cell>
          <cell r="P683">
            <v>8</v>
          </cell>
        </row>
        <row r="684">
          <cell r="N684" t="str">
            <v>86.1</v>
          </cell>
          <cell r="O684">
            <v>86</v>
          </cell>
          <cell r="P684">
            <v>1</v>
          </cell>
          <cell r="Q684" t="str">
            <v>21R</v>
          </cell>
          <cell r="R684" t="str">
            <v>Manejo de residuos durante la construcción</v>
          </cell>
          <cell r="T684" t="str">
            <v>Medidas de control y mitigación durante la construcción</v>
          </cell>
          <cell r="V684" t="str">
            <v>Opción</v>
          </cell>
          <cell r="W684" t="str">
            <v>1 de 1</v>
          </cell>
        </row>
        <row r="685">
          <cell r="N685" t="str">
            <v>86.2</v>
          </cell>
          <cell r="O685">
            <v>86</v>
          </cell>
          <cell r="P685">
            <v>2</v>
          </cell>
          <cell r="Q685" t="str">
            <v>21R</v>
          </cell>
          <cell r="R685" t="str">
            <v>Separación, control y reciclaje de residuos</v>
          </cell>
          <cell r="V685" t="str">
            <v>Simultáneo</v>
          </cell>
          <cell r="W685" t="str">
            <v>1 de 1</v>
          </cell>
        </row>
        <row r="686">
          <cell r="N686" t="str">
            <v>86.3</v>
          </cell>
          <cell r="O686">
            <v>86</v>
          </cell>
          <cell r="P686">
            <v>3</v>
          </cell>
          <cell r="Q686" t="str">
            <v>21R</v>
          </cell>
          <cell r="R686" t="str">
            <v>Nivel</v>
          </cell>
          <cell r="S686" t="str">
            <v>Rango</v>
          </cell>
          <cell r="T686" t="str">
            <v>Prioridad</v>
          </cell>
          <cell r="U686" t="str">
            <v>Ponderación Of. Y Serv.</v>
          </cell>
          <cell r="V686" t="str">
            <v>Ponderación Educ. y Salud.</v>
          </cell>
          <cell r="W686" t="str">
            <v>Rango</v>
          </cell>
        </row>
        <row r="687">
          <cell r="N687" t="str">
            <v>86.4</v>
          </cell>
          <cell r="O687">
            <v>86</v>
          </cell>
          <cell r="P687">
            <v>4</v>
          </cell>
          <cell r="Q687" t="str">
            <v>21R</v>
          </cell>
          <cell r="R687" t="str">
            <v>Muy bueno</v>
          </cell>
          <cell r="S687" t="str">
            <v>Cumple con el artículo 5.8.3 de la O.G.U.C.</v>
          </cell>
          <cell r="T687">
            <v>1</v>
          </cell>
          <cell r="U687">
            <v>0</v>
          </cell>
          <cell r="V687">
            <v>0</v>
          </cell>
          <cell r="W687" t="str">
            <v>Cumple con el artículo 5.8.3 de la O.G.U.C.</v>
          </cell>
          <cell r="X687" t="str">
            <v>Cumple con el artículo 5.8.3 de la O.G.U.C.</v>
          </cell>
        </row>
        <row r="688">
          <cell r="N688" t="str">
            <v>86.5</v>
          </cell>
          <cell r="O688">
            <v>86</v>
          </cell>
          <cell r="P688">
            <v>5</v>
          </cell>
          <cell r="Q688" t="str">
            <v>21R</v>
          </cell>
          <cell r="R688" t="str">
            <v>Bueno</v>
          </cell>
          <cell r="S688" t="str">
            <v>Cumple con el artículo 5.8.3 de la O.G.U.C.</v>
          </cell>
          <cell r="T688">
            <v>1</v>
          </cell>
          <cell r="U688">
            <v>0</v>
          </cell>
          <cell r="V688">
            <v>0</v>
          </cell>
          <cell r="W688" t="str">
            <v>Cumple con el artículo 5.8.3 de la O.G.U.C.</v>
          </cell>
          <cell r="X688" t="str">
            <v>Cumple con el artículo 5.8.3 de la O.G.U.C.</v>
          </cell>
        </row>
        <row r="689">
          <cell r="N689" t="str">
            <v>86.6</v>
          </cell>
          <cell r="O689">
            <v>86</v>
          </cell>
          <cell r="P689">
            <v>6</v>
          </cell>
          <cell r="Q689" t="str">
            <v>21R</v>
          </cell>
          <cell r="R689" t="str">
            <v>Regular</v>
          </cell>
          <cell r="S689" t="str">
            <v>Cumple con el artículo 5.8.3 de la O.G.U.C.</v>
          </cell>
          <cell r="T689">
            <v>1</v>
          </cell>
          <cell r="U689">
            <v>0</v>
          </cell>
          <cell r="V689">
            <v>0</v>
          </cell>
          <cell r="W689" t="str">
            <v>Cumple con el artículo 5.8.3 de la O.G.U.C.</v>
          </cell>
          <cell r="X689" t="str">
            <v>Cumple con el artículo 5.8.3 de la O.G.U.C.</v>
          </cell>
        </row>
        <row r="690">
          <cell r="N690" t="str">
            <v>86.7</v>
          </cell>
          <cell r="O690">
            <v>86</v>
          </cell>
          <cell r="P690">
            <v>7</v>
          </cell>
          <cell r="Q690" t="str">
            <v>21R</v>
          </cell>
          <cell r="R690" t="str">
            <v>Minimo</v>
          </cell>
          <cell r="S690" t="str">
            <v>Cumple con el artículo 5.8.3 de la O.G.U.C.</v>
          </cell>
          <cell r="T690">
            <v>1</v>
          </cell>
          <cell r="U690">
            <v>0</v>
          </cell>
          <cell r="V690">
            <v>0</v>
          </cell>
          <cell r="W690" t="str">
            <v>Cumple con el artículo 5.8.3 de la O.G.U.C.</v>
          </cell>
          <cell r="X690" t="str">
            <v>Cumple con el artículo 5.8.3 de la O.G.U.C.</v>
          </cell>
        </row>
        <row r="691">
          <cell r="N691" t="str">
            <v>86.8</v>
          </cell>
          <cell r="O691">
            <v>86</v>
          </cell>
          <cell r="P691">
            <v>8</v>
          </cell>
        </row>
        <row r="692">
          <cell r="N692" t="str">
            <v>87.1</v>
          </cell>
          <cell r="O692">
            <v>87</v>
          </cell>
          <cell r="P692">
            <v>1</v>
          </cell>
          <cell r="Q692" t="str">
            <v>GESTION.22</v>
          </cell>
          <cell r="R692" t="str">
            <v>Proceso de diseño integrado</v>
          </cell>
          <cell r="T692" t="str">
            <v>Proceso de diseño integrado</v>
          </cell>
          <cell r="V692" t="str">
            <v>Opción</v>
          </cell>
          <cell r="W692" t="str">
            <v>1 de 1</v>
          </cell>
        </row>
        <row r="693">
          <cell r="N693" t="str">
            <v>87.2</v>
          </cell>
          <cell r="O693">
            <v>87</v>
          </cell>
          <cell r="P693">
            <v>2</v>
          </cell>
          <cell r="Q693" t="str">
            <v>GESTION.22</v>
          </cell>
          <cell r="R693" t="str">
            <v>Actas de reuniones e informe</v>
          </cell>
          <cell r="V693" t="str">
            <v>Simultáneo</v>
          </cell>
          <cell r="W693" t="str">
            <v>1 de 1</v>
          </cell>
        </row>
        <row r="694">
          <cell r="N694" t="str">
            <v>87.3</v>
          </cell>
          <cell r="O694">
            <v>87</v>
          </cell>
          <cell r="P694">
            <v>3</v>
          </cell>
          <cell r="Q694" t="str">
            <v>GESTION.22</v>
          </cell>
          <cell r="R694" t="str">
            <v>Nivel</v>
          </cell>
          <cell r="S694" t="str">
            <v>Rango</v>
          </cell>
          <cell r="T694" t="str">
            <v>Prioridad</v>
          </cell>
          <cell r="U694" t="str">
            <v>Ponderación Of. Y Serv.</v>
          </cell>
          <cell r="V694" t="str">
            <v>Ponderación Educ. y Salud.</v>
          </cell>
          <cell r="W694" t="str">
            <v>Rango</v>
          </cell>
        </row>
        <row r="695">
          <cell r="N695" t="str">
            <v>87.4</v>
          </cell>
          <cell r="O695">
            <v>87</v>
          </cell>
          <cell r="P695">
            <v>4</v>
          </cell>
          <cell r="Q695" t="str">
            <v>GESTION.22</v>
          </cell>
          <cell r="R695" t="str">
            <v>Muy bueno</v>
          </cell>
          <cell r="S695" t="str">
            <v>Proceso de diseño integrado</v>
          </cell>
          <cell r="T695">
            <v>1</v>
          </cell>
          <cell r="U695">
            <v>0.04</v>
          </cell>
          <cell r="V695">
            <v>0.04</v>
          </cell>
          <cell r="W695" t="str">
            <v>Proceso de diseño integrado</v>
          </cell>
          <cell r="X695" t="str">
            <v>Proceso de diseño integrado</v>
          </cell>
        </row>
        <row r="696">
          <cell r="N696" t="str">
            <v>87.5</v>
          </cell>
          <cell r="O696">
            <v>87</v>
          </cell>
          <cell r="P696">
            <v>5</v>
          </cell>
          <cell r="Q696" t="str">
            <v>GESTION.22</v>
          </cell>
          <cell r="R696" t="str">
            <v>Bueno</v>
          </cell>
          <cell r="S696" t="str">
            <v>Condiciones para un proceso de diseño integrado</v>
          </cell>
          <cell r="T696">
            <v>0.25</v>
          </cell>
          <cell r="U696">
            <v>0.01</v>
          </cell>
          <cell r="V696">
            <v>0.01</v>
          </cell>
          <cell r="W696" t="str">
            <v>Condiciones para un proceso de diseño integrado</v>
          </cell>
          <cell r="X696" t="str">
            <v>Condiciones para un proceso de diseño integrado</v>
          </cell>
        </row>
        <row r="697">
          <cell r="N697" t="str">
            <v>87.6</v>
          </cell>
          <cell r="O697">
            <v>87</v>
          </cell>
          <cell r="P697">
            <v>6</v>
          </cell>
          <cell r="Q697" t="str">
            <v>GESTION.22</v>
          </cell>
          <cell r="R697" t="str">
            <v>Regular</v>
          </cell>
          <cell r="S697">
            <v>0</v>
          </cell>
          <cell r="T697">
            <v>0</v>
          </cell>
          <cell r="U697">
            <v>0</v>
          </cell>
          <cell r="V697">
            <v>0</v>
          </cell>
          <cell r="W697">
            <v>0</v>
          </cell>
          <cell r="X697">
            <v>0</v>
          </cell>
        </row>
        <row r="698">
          <cell r="N698" t="str">
            <v>87.7</v>
          </cell>
          <cell r="O698">
            <v>87</v>
          </cell>
          <cell r="P698">
            <v>7</v>
          </cell>
          <cell r="Q698" t="str">
            <v>GESTION.22</v>
          </cell>
          <cell r="R698" t="str">
            <v>Minimo</v>
          </cell>
          <cell r="S698">
            <v>0</v>
          </cell>
          <cell r="T698">
            <v>0</v>
          </cell>
          <cell r="U698">
            <v>0</v>
          </cell>
          <cell r="V698">
            <v>0</v>
          </cell>
          <cell r="W698">
            <v>0</v>
          </cell>
          <cell r="X698">
            <v>0</v>
          </cell>
        </row>
        <row r="699">
          <cell r="N699" t="str">
            <v>87.8</v>
          </cell>
          <cell r="O699">
            <v>87</v>
          </cell>
          <cell r="P699">
            <v>8</v>
          </cell>
        </row>
        <row r="700">
          <cell r="N700" t="str">
            <v>88.1</v>
          </cell>
          <cell r="O700">
            <v>88</v>
          </cell>
          <cell r="P700">
            <v>1</v>
          </cell>
          <cell r="Q700" t="str">
            <v>GESTION.23</v>
          </cell>
          <cell r="R700" t="str">
            <v>Gestión de la operación y mantenimiento</v>
          </cell>
          <cell r="T700" t="str">
            <v>Gestión de la Operación y Mantenimiento</v>
          </cell>
          <cell r="V700" t="str">
            <v>Opción</v>
          </cell>
          <cell r="W700" t="str">
            <v>1 de 1</v>
          </cell>
        </row>
        <row r="701">
          <cell r="N701" t="str">
            <v>88.2</v>
          </cell>
          <cell r="O701">
            <v>88</v>
          </cell>
          <cell r="P701">
            <v>2</v>
          </cell>
          <cell r="Q701" t="str">
            <v>GESTION.23</v>
          </cell>
          <cell r="R701" t="str">
            <v>Compromiso y plan de mejora continua</v>
          </cell>
          <cell r="V701" t="str">
            <v>Simultáneo</v>
          </cell>
          <cell r="W701" t="str">
            <v>1 de 1</v>
          </cell>
        </row>
        <row r="702">
          <cell r="N702" t="str">
            <v>88.3</v>
          </cell>
          <cell r="O702">
            <v>88</v>
          </cell>
          <cell r="P702">
            <v>3</v>
          </cell>
          <cell r="Q702" t="str">
            <v>GESTION.23</v>
          </cell>
          <cell r="R702" t="str">
            <v>Nivel</v>
          </cell>
          <cell r="S702" t="str">
            <v>Rango</v>
          </cell>
          <cell r="T702" t="str">
            <v>Prioridad</v>
          </cell>
          <cell r="U702" t="str">
            <v>Ponderación Of. Y Serv.</v>
          </cell>
          <cell r="V702" t="str">
            <v>Ponderación Educ. y Salud.</v>
          </cell>
          <cell r="W702" t="str">
            <v>Rango</v>
          </cell>
        </row>
        <row r="703">
          <cell r="N703" t="str">
            <v>88.4</v>
          </cell>
          <cell r="O703">
            <v>88</v>
          </cell>
          <cell r="P703">
            <v>4</v>
          </cell>
          <cell r="Q703" t="str">
            <v>GESTION.23</v>
          </cell>
          <cell r="R703" t="str">
            <v>Muy bueno</v>
          </cell>
          <cell r="S703" t="str">
            <v>Cumple condiciones de sello plus</v>
          </cell>
          <cell r="T703">
            <v>1</v>
          </cell>
          <cell r="U703">
            <v>0</v>
          </cell>
          <cell r="V703">
            <v>0</v>
          </cell>
          <cell r="W703" t="str">
            <v>Cumple condiciones de sello plus</v>
          </cell>
          <cell r="X703" t="str">
            <v>Cumple condiciones de sello plus</v>
          </cell>
        </row>
        <row r="704">
          <cell r="N704" t="str">
            <v>88.5</v>
          </cell>
          <cell r="O704">
            <v>88</v>
          </cell>
          <cell r="P704">
            <v>5</v>
          </cell>
          <cell r="Q704" t="str">
            <v>GESTION.23</v>
          </cell>
          <cell r="R704" t="str">
            <v>Bueno</v>
          </cell>
          <cell r="S704">
            <v>0</v>
          </cell>
          <cell r="T704">
            <v>0</v>
          </cell>
          <cell r="U704">
            <v>0</v>
          </cell>
          <cell r="V704">
            <v>0</v>
          </cell>
          <cell r="W704">
            <v>0</v>
          </cell>
          <cell r="X704">
            <v>0</v>
          </cell>
        </row>
        <row r="705">
          <cell r="N705" t="str">
            <v>88.6</v>
          </cell>
          <cell r="O705">
            <v>88</v>
          </cell>
          <cell r="P705">
            <v>6</v>
          </cell>
          <cell r="Q705" t="str">
            <v>GESTION.23</v>
          </cell>
          <cell r="R705" t="str">
            <v>Regular</v>
          </cell>
          <cell r="S705">
            <v>0</v>
          </cell>
          <cell r="T705">
            <v>0</v>
          </cell>
          <cell r="U705">
            <v>0</v>
          </cell>
          <cell r="V705">
            <v>0</v>
          </cell>
          <cell r="W705">
            <v>0</v>
          </cell>
          <cell r="X705">
            <v>0</v>
          </cell>
        </row>
        <row r="706">
          <cell r="N706" t="str">
            <v>88.7</v>
          </cell>
          <cell r="O706">
            <v>88</v>
          </cell>
          <cell r="P706">
            <v>7</v>
          </cell>
          <cell r="Q706" t="str">
            <v>GESTION.23</v>
          </cell>
          <cell r="R706" t="str">
            <v>Minimo</v>
          </cell>
          <cell r="S706">
            <v>0</v>
          </cell>
          <cell r="T706">
            <v>0</v>
          </cell>
          <cell r="U706">
            <v>0</v>
          </cell>
          <cell r="V706">
            <v>0</v>
          </cell>
          <cell r="W706">
            <v>0</v>
          </cell>
          <cell r="X706">
            <v>0</v>
          </cell>
        </row>
        <row r="707">
          <cell r="N707" t="str">
            <v>88.8</v>
          </cell>
          <cell r="O707">
            <v>88</v>
          </cell>
          <cell r="P707">
            <v>8</v>
          </cell>
        </row>
      </sheetData>
      <sheetData sheetId="23">
        <row r="3">
          <cell r="B3" t="str">
            <v>------- General: -------</v>
          </cell>
          <cell r="AK3" t="str">
            <v>Muchos edificios</v>
          </cell>
        </row>
        <row r="4">
          <cell r="B4" t="str">
            <v>Oficinas</v>
          </cell>
          <cell r="AK4" t="str">
            <v>Pocos edificios</v>
          </cell>
          <cell r="AW4" t="str">
            <v>I - Región de Tarapacá</v>
          </cell>
          <cell r="AX4" t="str">
            <v>I</v>
          </cell>
        </row>
        <row r="5">
          <cell r="B5" t="str">
            <v xml:space="preserve">Salones de reuniones </v>
          </cell>
          <cell r="AK5" t="str">
            <v>Campo</v>
          </cell>
          <cell r="AW5" t="str">
            <v>II - Región de Antofagasta</v>
          </cell>
          <cell r="AX5" t="str">
            <v>II</v>
          </cell>
          <cell r="CV5" t="str">
            <v>Arica</v>
          </cell>
          <cell r="DI5">
            <v>1</v>
          </cell>
        </row>
        <row r="6">
          <cell r="B6" t="str">
            <v xml:space="preserve">Bares, cafeterías, pubs </v>
          </cell>
          <cell r="AK6" t="str">
            <v>Campo abierto</v>
          </cell>
          <cell r="AW6" t="str">
            <v>III - Región de Atacama</v>
          </cell>
          <cell r="AX6" t="str">
            <v>III</v>
          </cell>
          <cell r="CV6" t="str">
            <v>Iquique</v>
          </cell>
          <cell r="DI6">
            <v>2</v>
          </cell>
        </row>
        <row r="7">
          <cell r="B7" t="str">
            <v xml:space="preserve">Restaurantes </v>
          </cell>
          <cell r="AW7" t="str">
            <v>IV - Región de Coquimbo</v>
          </cell>
          <cell r="AX7" t="str">
            <v>IV</v>
          </cell>
          <cell r="CV7" t="str">
            <v>Antofagasta</v>
          </cell>
          <cell r="DI7">
            <v>3</v>
          </cell>
          <cell r="DN7" t="str">
            <v>Educacional</v>
          </cell>
        </row>
        <row r="8">
          <cell r="B8" t="str">
            <v>Estacionamientos</v>
          </cell>
          <cell r="AW8" t="str">
            <v>V - Región de Valparaíso</v>
          </cell>
          <cell r="AX8" t="str">
            <v>V</v>
          </cell>
          <cell r="CV8" t="str">
            <v>Coquimbo</v>
          </cell>
          <cell r="DI8">
            <v>4</v>
          </cell>
          <cell r="DN8" t="str">
            <v xml:space="preserve">Oficinas </v>
          </cell>
        </row>
        <row r="9">
          <cell r="B9" t="str">
            <v xml:space="preserve">Bodegas, Archivos </v>
          </cell>
          <cell r="AW9" t="str">
            <v>RM - Región Metropolitana de Santiago</v>
          </cell>
          <cell r="AX9" t="str">
            <v>RM</v>
          </cell>
          <cell r="CV9" t="str">
            <v>Calama</v>
          </cell>
          <cell r="DI9">
            <v>5</v>
          </cell>
          <cell r="DN9" t="str">
            <v xml:space="preserve">Salud </v>
          </cell>
        </row>
        <row r="10">
          <cell r="B10" t="str">
            <v>Bibliotecas</v>
          </cell>
          <cell r="AW10" t="str">
            <v>VI - Región de O'Higgins</v>
          </cell>
          <cell r="AX10" t="str">
            <v>VI</v>
          </cell>
          <cell r="CV10" t="str">
            <v>Copiapó</v>
          </cell>
          <cell r="DI10">
            <v>6</v>
          </cell>
        </row>
        <row r="11">
          <cell r="B11" t="str">
            <v>Pasillos</v>
          </cell>
          <cell r="AW11" t="str">
            <v>VII - Región de Maule</v>
          </cell>
          <cell r="AX11" t="str">
            <v>VII</v>
          </cell>
          <cell r="CV11" t="str">
            <v>Vallenar</v>
          </cell>
          <cell r="DI11">
            <v>7</v>
          </cell>
        </row>
        <row r="12">
          <cell r="B12" t="str">
            <v>------- Comercio: -------</v>
          </cell>
          <cell r="AW12" t="str">
            <v>VIII - Región de Biobío</v>
          </cell>
          <cell r="AX12" t="str">
            <v>VIII</v>
          </cell>
          <cell r="CV12" t="str">
            <v>Ovalle</v>
          </cell>
          <cell r="DI12">
            <v>8</v>
          </cell>
          <cell r="DO12">
            <v>40</v>
          </cell>
        </row>
        <row r="13">
          <cell r="B13" t="str">
            <v>Supermercados</v>
          </cell>
          <cell r="AW13" t="str">
            <v>IX - Región de Araucanía</v>
          </cell>
          <cell r="AX13" t="str">
            <v>IX</v>
          </cell>
          <cell r="CV13" t="str">
            <v>Valparaíso</v>
          </cell>
          <cell r="DI13">
            <v>9</v>
          </cell>
        </row>
        <row r="14">
          <cell r="B14" t="str">
            <v>Locales comerciales</v>
          </cell>
          <cell r="AW14" t="str">
            <v>X - Región de Los Lagos</v>
          </cell>
          <cell r="AX14" t="str">
            <v>X</v>
          </cell>
          <cell r="CV14" t="str">
            <v>Quilpué</v>
          </cell>
          <cell r="DI14">
            <v>10</v>
          </cell>
        </row>
        <row r="15">
          <cell r="B15" t="str">
            <v>Patios de comida</v>
          </cell>
          <cell r="AW15" t="str">
            <v>XI - Región de Aisén</v>
          </cell>
          <cell r="AX15" t="str">
            <v>XI</v>
          </cell>
          <cell r="CV15" t="str">
            <v>Colina</v>
          </cell>
          <cell r="DI15">
            <v>11</v>
          </cell>
        </row>
        <row r="16">
          <cell r="B16" t="str">
            <v>------- Educación: -------</v>
          </cell>
          <cell r="AW16" t="str">
            <v>XII - Región de Magallanes y Antártica Chilena</v>
          </cell>
          <cell r="AX16" t="str">
            <v>XII</v>
          </cell>
          <cell r="CV16" t="str">
            <v>Santiago</v>
          </cell>
          <cell r="DI16">
            <v>12</v>
          </cell>
        </row>
        <row r="17">
          <cell r="B17" t="str">
            <v>Salas clase parvulos</v>
          </cell>
          <cell r="AW17" t="str">
            <v>XIV - Región de Los Ríos</v>
          </cell>
          <cell r="AX17" t="str">
            <v>XIV</v>
          </cell>
          <cell r="CV17" t="str">
            <v>Puente Alto</v>
          </cell>
          <cell r="DI17">
            <v>13</v>
          </cell>
        </row>
        <row r="18">
          <cell r="B18" t="str">
            <v>Salas educación básica</v>
          </cell>
          <cell r="AW18" t="str">
            <v>XV - Región de Arica y de Parinacota</v>
          </cell>
          <cell r="AX18" t="str">
            <v>XV</v>
          </cell>
          <cell r="CV18" t="str">
            <v>San Bernardo</v>
          </cell>
          <cell r="DI18">
            <v>14</v>
          </cell>
        </row>
        <row r="19">
          <cell r="B19" t="str">
            <v>Salas educación media</v>
          </cell>
          <cell r="CV19" t="str">
            <v>Melipilla</v>
          </cell>
          <cell r="DI19">
            <v>15</v>
          </cell>
          <cell r="DN19" t="str">
            <v>TDR MOP (opción 1)</v>
          </cell>
        </row>
        <row r="20">
          <cell r="B20" t="str">
            <v>Salas educación superior</v>
          </cell>
          <cell r="CV20" t="str">
            <v>Talagante</v>
          </cell>
          <cell r="DI20">
            <v>16</v>
          </cell>
          <cell r="DN20" t="str">
            <v>Bernoulli (Planilla de cálculo - Opción 2)</v>
          </cell>
        </row>
        <row r="21">
          <cell r="B21" t="str">
            <v xml:space="preserve">Camarines, gimnasios </v>
          </cell>
          <cell r="CV21" t="str">
            <v>Rancagua</v>
          </cell>
          <cell r="DI21">
            <v>17</v>
          </cell>
          <cell r="DN21" t="str">
            <v>Software Especializado (Opción 3)</v>
          </cell>
        </row>
        <row r="22">
          <cell r="B22" t="str">
            <v xml:space="preserve">Talleres, Laboratorios, Bibliotecas </v>
          </cell>
          <cell r="CV22" t="str">
            <v>San Fernando</v>
          </cell>
          <cell r="DI22">
            <v>18</v>
          </cell>
        </row>
        <row r="23">
          <cell r="B23" t="str">
            <v xml:space="preserve">Cocina </v>
          </cell>
          <cell r="CV23" t="str">
            <v>Curicó</v>
          </cell>
          <cell r="DI23">
            <v>19</v>
          </cell>
          <cell r="DN23" t="str">
            <v>Si</v>
          </cell>
        </row>
        <row r="24">
          <cell r="B24" t="str">
            <v>------- Salud (Hospitales y Clínicas): -------</v>
          </cell>
          <cell r="CV24" t="str">
            <v>Linares</v>
          </cell>
          <cell r="DI24">
            <v>20</v>
          </cell>
          <cell r="DN24" t="str">
            <v>No</v>
          </cell>
        </row>
        <row r="25">
          <cell r="B25" t="str">
            <v>Habitaciones hospitalarias</v>
          </cell>
          <cell r="CV25" t="str">
            <v>Chillán</v>
          </cell>
          <cell r="DN25" t="str">
            <v>No hay recintos contaminantes en el edificio</v>
          </cell>
        </row>
        <row r="26">
          <cell r="B26" t="str">
            <v>Sala cirugias</v>
          </cell>
          <cell r="CV26" t="str">
            <v>Concepción</v>
          </cell>
        </row>
        <row r="27">
          <cell r="B27" t="str">
            <v>Pabellones</v>
          </cell>
          <cell r="CV27" t="str">
            <v>Valdivia</v>
          </cell>
          <cell r="DN27" t="str">
            <v>mayor o igual a 500 mm</v>
          </cell>
        </row>
        <row r="28">
          <cell r="B28" t="str">
            <v>Salas de equipamiento</v>
          </cell>
          <cell r="CV28" t="str">
            <v>Puerto Montt</v>
          </cell>
          <cell r="DN28" t="str">
            <v>menor a 500 mm</v>
          </cell>
        </row>
        <row r="29">
          <cell r="B29" t="str">
            <v xml:space="preserve">Salas de espera </v>
          </cell>
          <cell r="CV29" t="str">
            <v>Angol</v>
          </cell>
        </row>
        <row r="30">
          <cell r="B30" t="str">
            <v>Baños</v>
          </cell>
          <cell r="CV30" t="str">
            <v>Castro</v>
          </cell>
        </row>
        <row r="31">
          <cell r="CV31" t="str">
            <v>Puerto Aysén</v>
          </cell>
        </row>
        <row r="32">
          <cell r="CV32" t="str">
            <v>Punta Arenas</v>
          </cell>
        </row>
        <row r="35">
          <cell r="CW35" t="str">
            <v>Z</v>
          </cell>
        </row>
      </sheetData>
      <sheetData sheetId="24">
        <row r="3">
          <cell r="S3" t="str">
            <v>NL - Norte Litoral</v>
          </cell>
        </row>
        <row r="4">
          <cell r="S4" t="str">
            <v>ND - Norte Desértica</v>
          </cell>
        </row>
        <row r="5">
          <cell r="S5" t="str">
            <v>NVT - Norte Valle Transversal</v>
          </cell>
        </row>
        <row r="6">
          <cell r="S6" t="str">
            <v>CL - Central Litoral</v>
          </cell>
        </row>
        <row r="7">
          <cell r="S7" t="str">
            <v>CI - Central Interior</v>
          </cell>
        </row>
        <row r="8">
          <cell r="S8" t="str">
            <v>SL - Sur Litoral</v>
          </cell>
        </row>
        <row r="9">
          <cell r="S9" t="str">
            <v>SI - Sur Interior</v>
          </cell>
        </row>
        <row r="10">
          <cell r="S10" t="str">
            <v>SE - Sur Extremo</v>
          </cell>
        </row>
        <row r="11">
          <cell r="S11" t="str">
            <v>An - Andina</v>
          </cell>
        </row>
        <row r="13">
          <cell r="S13" t="str">
            <v>Ventilación Mecánica</v>
          </cell>
        </row>
        <row r="14">
          <cell r="S14" t="str">
            <v>Ventilación Natural</v>
          </cell>
        </row>
        <row r="15">
          <cell r="S15" t="str">
            <v>Ventilación Mixta</v>
          </cell>
        </row>
        <row r="17">
          <cell r="S17" t="str">
            <v>Prescriptiva</v>
          </cell>
        </row>
        <row r="18">
          <cell r="S18" t="str">
            <v>Prestacional estática</v>
          </cell>
        </row>
        <row r="19">
          <cell r="S19" t="str">
            <v>Prestacional dinámica</v>
          </cell>
        </row>
        <row r="22">
          <cell r="S22" t="str">
            <v>Si</v>
          </cell>
        </row>
        <row r="23">
          <cell r="S23" t="str">
            <v>No</v>
          </cell>
        </row>
        <row r="25">
          <cell r="S25" t="str">
            <v>Liquido</v>
          </cell>
        </row>
        <row r="26">
          <cell r="S26" t="str">
            <v>Aire</v>
          </cell>
        </row>
        <row r="28">
          <cell r="S28" t="str">
            <v>Oficina</v>
          </cell>
        </row>
        <row r="29">
          <cell r="S29" t="str">
            <v>Comercio</v>
          </cell>
        </row>
        <row r="30">
          <cell r="S30" t="str">
            <v>Educación</v>
          </cell>
        </row>
        <row r="31">
          <cell r="S31" t="str">
            <v>Salud</v>
          </cell>
        </row>
        <row r="32">
          <cell r="S32" t="str">
            <v>Otro</v>
          </cell>
        </row>
        <row r="37">
          <cell r="S37" t="str">
            <v>Chiller</v>
          </cell>
        </row>
        <row r="38">
          <cell r="S38" t="str">
            <v>Bomba Calor</v>
          </cell>
        </row>
        <row r="39">
          <cell r="S39" t="str">
            <v>Etc</v>
          </cell>
        </row>
        <row r="98">
          <cell r="D98" t="str">
            <v>Metal sin RPT</v>
          </cell>
        </row>
        <row r="99">
          <cell r="D99" t="str">
            <v>Al con RPT</v>
          </cell>
        </row>
        <row r="100">
          <cell r="D100" t="str">
            <v>PVC</v>
          </cell>
        </row>
        <row r="101">
          <cell r="D101" t="str">
            <v>Madera</v>
          </cell>
        </row>
      </sheetData>
      <sheetData sheetId="25" refreshError="1"/>
      <sheetData sheetId="26" refreshError="1"/>
      <sheetData sheetId="27" refreshError="1"/>
      <sheetData sheetId="28" refreshError="1"/>
      <sheetData sheetId="2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Sol"/>
      <sheetName val="extras"/>
      <sheetName val="Viento"/>
      <sheetName val="diseño"/>
      <sheetName val="Tablas"/>
      <sheetName val="Hoja1"/>
      <sheetName val="Hoja2"/>
    </sheetNames>
    <sheetDataSet>
      <sheetData sheetId="0"/>
      <sheetData sheetId="1"/>
      <sheetData sheetId="2"/>
      <sheetData sheetId="3"/>
      <sheetData sheetId="4"/>
      <sheetData sheetId="5">
        <row r="10">
          <cell r="BL10" t="str">
            <v>Tejido opaco</v>
          </cell>
        </row>
        <row r="11">
          <cell r="BL11" t="str">
            <v>Tejido translucido</v>
          </cell>
        </row>
      </sheetData>
      <sheetData sheetId="6"/>
      <sheetData sheetId="7"/>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rgb="FFFFFF99"/>
  </sheetPr>
  <dimension ref="B2:K81"/>
  <sheetViews>
    <sheetView view="pageBreakPreview" zoomScaleNormal="100" zoomScaleSheetLayoutView="100" workbookViewId="0">
      <selection activeCell="G9" sqref="G9"/>
    </sheetView>
  </sheetViews>
  <sheetFormatPr baseColWidth="10" defaultRowHeight="12.75" x14ac:dyDescent="0.2"/>
  <cols>
    <col min="1" max="1" width="3.28515625" style="13" customWidth="1"/>
    <col min="2" max="2" width="28.28515625" style="13" customWidth="1"/>
    <col min="3" max="3" width="32.85546875" style="13" customWidth="1"/>
    <col min="4" max="4" width="16.28515625" style="13" customWidth="1"/>
    <col min="5" max="5" width="12.5703125" style="13" customWidth="1"/>
    <col min="6" max="6" width="6.85546875" style="13" customWidth="1"/>
    <col min="7" max="7" width="31.85546875" style="13" customWidth="1"/>
    <col min="8" max="8" width="3.7109375" style="13" customWidth="1"/>
    <col min="9" max="9" width="15.28515625" style="13" customWidth="1"/>
    <col min="10" max="10" width="16.85546875" style="13" customWidth="1"/>
    <col min="11" max="11" width="13" style="13" customWidth="1"/>
    <col min="12" max="12" width="12.5703125" style="13" customWidth="1"/>
    <col min="13" max="13" width="11.42578125" style="13"/>
    <col min="14" max="14" width="12.5703125" style="13" customWidth="1"/>
    <col min="15" max="16384" width="11.42578125" style="13"/>
  </cols>
  <sheetData>
    <row r="2" spans="2:9" ht="72" customHeight="1" x14ac:dyDescent="0.2">
      <c r="B2" s="184" t="s">
        <v>129</v>
      </c>
      <c r="C2" s="185"/>
      <c r="D2" s="186"/>
      <c r="E2" s="187"/>
      <c r="F2" s="95"/>
      <c r="G2" s="95"/>
      <c r="H2" s="95"/>
      <c r="I2" s="95"/>
    </row>
    <row r="3" spans="2:9" ht="33.75" customHeight="1" x14ac:dyDescent="0.25">
      <c r="B3" s="188" t="s">
        <v>58</v>
      </c>
      <c r="C3" s="188"/>
      <c r="D3" s="189"/>
      <c r="E3" s="189"/>
      <c r="F3" s="95"/>
      <c r="G3" s="95"/>
      <c r="H3" s="95"/>
      <c r="I3" s="95"/>
    </row>
    <row r="4" spans="2:9" ht="15" x14ac:dyDescent="0.25">
      <c r="B4" s="188" t="s">
        <v>7</v>
      </c>
      <c r="C4" s="190"/>
      <c r="D4" s="11"/>
      <c r="E4" s="11"/>
      <c r="F4" s="95"/>
      <c r="G4" s="95"/>
      <c r="H4" s="95"/>
      <c r="I4" s="95"/>
    </row>
    <row r="5" spans="2:9" ht="15" customHeight="1" x14ac:dyDescent="0.25">
      <c r="B5" s="188" t="s">
        <v>8</v>
      </c>
      <c r="C5" s="190"/>
      <c r="D5" s="11"/>
      <c r="E5" s="11"/>
      <c r="F5" s="95"/>
      <c r="G5" s="95"/>
      <c r="H5" s="95"/>
      <c r="I5" s="95"/>
    </row>
    <row r="6" spans="2:9" ht="12.75" customHeight="1" x14ac:dyDescent="0.25">
      <c r="B6" s="182" t="s">
        <v>9</v>
      </c>
      <c r="C6" s="183"/>
      <c r="D6" s="11"/>
      <c r="E6" s="11"/>
      <c r="F6" s="95"/>
      <c r="G6" s="95"/>
      <c r="H6" s="95"/>
      <c r="I6" s="95"/>
    </row>
    <row r="7" spans="2:9" ht="6.75" customHeight="1" x14ac:dyDescent="0.25">
      <c r="B7" s="35"/>
      <c r="C7" s="36"/>
      <c r="D7" s="37"/>
      <c r="E7" s="37"/>
      <c r="F7" s="95"/>
      <c r="G7" s="95"/>
      <c r="H7" s="95"/>
      <c r="I7" s="95"/>
    </row>
    <row r="8" spans="2:9" ht="15" customHeight="1" thickBot="1" x14ac:dyDescent="0.3">
      <c r="B8" s="178" t="s">
        <v>63</v>
      </c>
      <c r="C8" s="179"/>
      <c r="D8" s="37"/>
      <c r="E8" s="37"/>
      <c r="F8" s="95"/>
      <c r="G8" s="95"/>
      <c r="H8" s="95"/>
      <c r="I8" s="95"/>
    </row>
    <row r="9" spans="2:9" s="11" customFormat="1" ht="15" x14ac:dyDescent="0.25">
      <c r="B9" s="193" t="s">
        <v>104</v>
      </c>
      <c r="C9" s="194"/>
      <c r="D9" s="71" t="s">
        <v>11</v>
      </c>
      <c r="E9" s="72" t="s">
        <v>103</v>
      </c>
      <c r="F9" s="96"/>
      <c r="G9" s="96"/>
      <c r="H9" s="96"/>
      <c r="I9" s="96"/>
    </row>
    <row r="10" spans="2:9" ht="19.5" thickBot="1" x14ac:dyDescent="0.25">
      <c r="B10" s="195" t="s">
        <v>115</v>
      </c>
      <c r="C10" s="196"/>
      <c r="D10" s="101"/>
      <c r="E10" s="102" t="s">
        <v>14</v>
      </c>
      <c r="F10" s="97"/>
      <c r="G10" s="97"/>
      <c r="H10" s="97"/>
      <c r="I10" s="97"/>
    </row>
    <row r="11" spans="2:9" ht="7.5" customHeight="1" x14ac:dyDescent="0.2">
      <c r="B11" s="73"/>
      <c r="C11" s="74"/>
      <c r="D11" s="44"/>
      <c r="E11" s="69"/>
      <c r="F11" s="97"/>
      <c r="G11" s="97"/>
      <c r="H11" s="97"/>
      <c r="I11" s="97"/>
    </row>
    <row r="12" spans="2:9" ht="15.75" thickBot="1" x14ac:dyDescent="0.3">
      <c r="B12" s="178" t="s">
        <v>64</v>
      </c>
      <c r="C12" s="179"/>
      <c r="D12" s="44"/>
      <c r="E12" s="69"/>
      <c r="F12" s="97"/>
      <c r="G12" s="97"/>
      <c r="H12" s="97"/>
      <c r="I12" s="97"/>
    </row>
    <row r="13" spans="2:9" ht="15.75" x14ac:dyDescent="0.2">
      <c r="B13" s="203" t="s">
        <v>37</v>
      </c>
      <c r="C13" s="204"/>
      <c r="D13" s="205" t="str">
        <f>IF(D16&lt;(D15),"No cumple 4R","Cumple 4R")</f>
        <v>Cumple 4R</v>
      </c>
      <c r="E13" s="206"/>
      <c r="F13" s="97"/>
      <c r="G13" s="97"/>
      <c r="H13" s="97"/>
      <c r="I13" s="97"/>
    </row>
    <row r="14" spans="2:9" ht="15.75" x14ac:dyDescent="0.2">
      <c r="B14" s="207" t="s">
        <v>34</v>
      </c>
      <c r="C14" s="208"/>
      <c r="D14" s="213" t="str">
        <f>Tablas!B4</f>
        <v>Bueno</v>
      </c>
      <c r="E14" s="214"/>
      <c r="F14" s="97"/>
      <c r="G14" s="97"/>
      <c r="H14" s="97"/>
      <c r="I14" s="97"/>
    </row>
    <row r="15" spans="2:9" x14ac:dyDescent="0.2">
      <c r="B15" s="209" t="s">
        <v>35</v>
      </c>
      <c r="C15" s="210"/>
      <c r="D15" s="57">
        <f>IF(D20&gt;65,D20-40,25)</f>
        <v>25</v>
      </c>
      <c r="E15" s="58" t="s">
        <v>22</v>
      </c>
      <c r="F15" s="97"/>
      <c r="G15" s="97"/>
      <c r="H15" s="97"/>
      <c r="I15" s="97"/>
    </row>
    <row r="16" spans="2:9" ht="13.5" thickBot="1" x14ac:dyDescent="0.25">
      <c r="B16" s="211" t="s">
        <v>36</v>
      </c>
      <c r="C16" s="212"/>
      <c r="D16" s="59">
        <f>MIN(D24,D36,D48,D60,D72)</f>
        <v>34.187901476451579</v>
      </c>
      <c r="E16" s="60" t="s">
        <v>22</v>
      </c>
      <c r="F16" s="97"/>
      <c r="G16" s="97"/>
      <c r="H16" s="97"/>
      <c r="I16" s="97"/>
    </row>
    <row r="17" spans="2:11" ht="7.5" customHeight="1" x14ac:dyDescent="0.2">
      <c r="B17" s="73"/>
      <c r="C17" s="74"/>
      <c r="D17" s="44"/>
      <c r="E17" s="69"/>
      <c r="F17" s="97"/>
      <c r="G17" s="97"/>
      <c r="H17" s="97"/>
      <c r="I17" s="97"/>
    </row>
    <row r="18" spans="2:11" ht="15.75" thickBot="1" x14ac:dyDescent="0.3">
      <c r="B18" s="178" t="s">
        <v>106</v>
      </c>
      <c r="C18" s="179"/>
      <c r="D18" s="44"/>
      <c r="E18" s="69"/>
      <c r="F18" s="97"/>
      <c r="G18" s="97"/>
      <c r="H18" s="97"/>
      <c r="I18" s="97"/>
    </row>
    <row r="19" spans="2:11" ht="15" x14ac:dyDescent="0.25">
      <c r="B19" s="197" t="s">
        <v>15</v>
      </c>
      <c r="C19" s="198"/>
      <c r="D19" s="199" t="s">
        <v>12</v>
      </c>
      <c r="E19" s="200"/>
      <c r="F19" s="97"/>
      <c r="G19" s="97"/>
      <c r="H19" s="97"/>
      <c r="I19" s="97"/>
    </row>
    <row r="20" spans="2:11" ht="15.75" thickBot="1" x14ac:dyDescent="0.3">
      <c r="B20" s="201" t="s">
        <v>18</v>
      </c>
      <c r="C20" s="202"/>
      <c r="D20" s="103">
        <v>65</v>
      </c>
      <c r="E20" s="61" t="s">
        <v>19</v>
      </c>
      <c r="F20" s="97"/>
      <c r="G20" s="97"/>
      <c r="H20" s="97"/>
      <c r="I20" s="97"/>
    </row>
    <row r="21" spans="2:11" ht="5.25" customHeight="1" x14ac:dyDescent="0.25">
      <c r="B21" s="75"/>
      <c r="C21" s="76"/>
      <c r="D21" s="77"/>
      <c r="E21" s="78"/>
      <c r="F21" s="97"/>
      <c r="G21" s="97"/>
      <c r="H21" s="97"/>
      <c r="I21" s="97"/>
    </row>
    <row r="22" spans="2:11" ht="28.5" customHeight="1" x14ac:dyDescent="0.25">
      <c r="B22" s="79"/>
      <c r="C22" s="67"/>
      <c r="D22" s="68"/>
      <c r="E22" s="69"/>
      <c r="F22" s="97"/>
      <c r="G22" s="97"/>
      <c r="H22" s="97"/>
      <c r="I22" s="97"/>
    </row>
    <row r="23" spans="2:11" s="18" customFormat="1" ht="15.75" thickBot="1" x14ac:dyDescent="0.3">
      <c r="B23" s="191" t="s">
        <v>108</v>
      </c>
      <c r="C23" s="192"/>
      <c r="D23" s="192"/>
      <c r="E23" s="192"/>
      <c r="F23" s="98"/>
      <c r="G23" s="99"/>
      <c r="H23" s="99"/>
      <c r="I23" s="99"/>
    </row>
    <row r="24" spans="2:11" ht="16.5" thickBot="1" x14ac:dyDescent="0.25">
      <c r="B24" s="215" t="str">
        <f>C26</f>
        <v>Fachada de tres elementos</v>
      </c>
      <c r="C24" s="216"/>
      <c r="D24" s="19">
        <f>IF(D28=0,"No aplica",(10*LOG10((D28+D29+D30)/((D28/POWER(10,0.1*D31))+(D29/POWER(10,0.1*D32))+(D30/POWER(10,0.1*D33))))))</f>
        <v>37.00943937720583</v>
      </c>
      <c r="E24" s="20" t="str">
        <f>IF(D24="No aplica","-","dB")</f>
        <v>dB</v>
      </c>
      <c r="F24" s="97"/>
      <c r="G24" s="97"/>
      <c r="H24" s="97"/>
      <c r="I24" s="97"/>
    </row>
    <row r="25" spans="2:11" ht="13.5" thickBot="1" x14ac:dyDescent="0.25">
      <c r="B25" s="21" t="s">
        <v>118</v>
      </c>
      <c r="C25" s="15"/>
      <c r="D25" s="16"/>
      <c r="E25" s="22"/>
      <c r="F25" s="100"/>
      <c r="G25" s="97"/>
      <c r="H25" s="97"/>
      <c r="I25" s="97"/>
      <c r="K25" s="17"/>
    </row>
    <row r="26" spans="2:11" ht="15" x14ac:dyDescent="0.25">
      <c r="B26" s="62" t="s">
        <v>23</v>
      </c>
      <c r="C26" s="217" t="s">
        <v>116</v>
      </c>
      <c r="D26" s="218"/>
      <c r="E26" s="219"/>
      <c r="F26" s="97"/>
      <c r="G26" s="97"/>
      <c r="H26" s="97"/>
      <c r="I26" s="97"/>
    </row>
    <row r="27" spans="2:11" ht="15" x14ac:dyDescent="0.25">
      <c r="B27" s="180" t="s">
        <v>123</v>
      </c>
      <c r="C27" s="181"/>
      <c r="D27" s="104">
        <v>90</v>
      </c>
      <c r="E27" s="64" t="s">
        <v>107</v>
      </c>
      <c r="F27" s="97"/>
      <c r="G27" s="97"/>
      <c r="H27" s="97"/>
      <c r="I27" s="97"/>
    </row>
    <row r="28" spans="2:11" x14ac:dyDescent="0.2">
      <c r="B28" s="63" t="s">
        <v>24</v>
      </c>
      <c r="C28" s="107" t="s">
        <v>25</v>
      </c>
      <c r="D28" s="104">
        <v>60</v>
      </c>
      <c r="E28" s="64" t="s">
        <v>28</v>
      </c>
      <c r="F28" s="97"/>
      <c r="G28" s="97"/>
      <c r="H28" s="97"/>
      <c r="I28" s="97"/>
    </row>
    <row r="29" spans="2:11" x14ac:dyDescent="0.2">
      <c r="B29" s="63" t="s">
        <v>26</v>
      </c>
      <c r="C29" s="107" t="s">
        <v>27</v>
      </c>
      <c r="D29" s="104">
        <v>40</v>
      </c>
      <c r="E29" s="64" t="s">
        <v>28</v>
      </c>
      <c r="F29" s="97"/>
      <c r="G29" s="97"/>
      <c r="H29" s="97"/>
      <c r="I29" s="97"/>
    </row>
    <row r="30" spans="2:11" x14ac:dyDescent="0.2">
      <c r="B30" s="63" t="s">
        <v>29</v>
      </c>
      <c r="C30" s="107" t="s">
        <v>30</v>
      </c>
      <c r="D30" s="105">
        <v>2</v>
      </c>
      <c r="E30" s="65" t="s">
        <v>28</v>
      </c>
      <c r="F30" s="97"/>
      <c r="G30" s="97"/>
      <c r="H30" s="97"/>
      <c r="I30" s="97"/>
    </row>
    <row r="31" spans="2:11" ht="15" x14ac:dyDescent="0.25">
      <c r="B31" s="220" t="s">
        <v>135</v>
      </c>
      <c r="C31" s="221"/>
      <c r="D31" s="105">
        <v>60</v>
      </c>
      <c r="E31" s="65" t="s">
        <v>22</v>
      </c>
      <c r="F31" s="97"/>
      <c r="G31" s="97"/>
      <c r="H31" s="97"/>
      <c r="I31" s="97"/>
    </row>
    <row r="32" spans="2:11" ht="15" x14ac:dyDescent="0.25">
      <c r="B32" s="220" t="s">
        <v>31</v>
      </c>
      <c r="C32" s="221"/>
      <c r="D32" s="105">
        <v>33</v>
      </c>
      <c r="E32" s="65" t="s">
        <v>22</v>
      </c>
      <c r="F32" s="97"/>
      <c r="G32" s="97"/>
      <c r="H32" s="97"/>
      <c r="I32" s="97"/>
    </row>
    <row r="33" spans="2:11" ht="15.75" thickBot="1" x14ac:dyDescent="0.3">
      <c r="B33" s="222" t="s">
        <v>32</v>
      </c>
      <c r="C33" s="223"/>
      <c r="D33" s="106">
        <v>40</v>
      </c>
      <c r="E33" s="66" t="s">
        <v>22</v>
      </c>
      <c r="F33" s="97"/>
      <c r="G33" s="97"/>
      <c r="H33" s="97"/>
      <c r="I33" s="97"/>
    </row>
    <row r="34" spans="2:11" ht="9" customHeight="1" x14ac:dyDescent="0.25">
      <c r="B34" s="70"/>
      <c r="C34" s="67"/>
      <c r="D34" s="68"/>
      <c r="E34" s="69"/>
      <c r="F34" s="97"/>
      <c r="G34" s="97"/>
      <c r="H34" s="97"/>
      <c r="I34" s="97"/>
    </row>
    <row r="35" spans="2:11" s="18" customFormat="1" ht="15.75" thickBot="1" x14ac:dyDescent="0.3">
      <c r="B35" s="191" t="s">
        <v>109</v>
      </c>
      <c r="C35" s="192"/>
      <c r="D35" s="192"/>
      <c r="E35" s="192"/>
      <c r="F35" s="98"/>
      <c r="G35" s="99"/>
      <c r="H35" s="99"/>
      <c r="I35" s="99"/>
    </row>
    <row r="36" spans="2:11" ht="16.5" thickBot="1" x14ac:dyDescent="0.25">
      <c r="B36" s="215" t="str">
        <f>C38</f>
        <v>Fachada de dos elementos Norte</v>
      </c>
      <c r="C36" s="216"/>
      <c r="D36" s="19">
        <f>IF(D40=0,"No aplica",(10*LOG10((D40+D41+D42)/((D40/POWER(10,0.1*D43))+(D41/POWER(10,0.1*D44))+(D42/POWER(10,0.1*D45))))))</f>
        <v>34.187901476451579</v>
      </c>
      <c r="E36" s="20" t="str">
        <f>IF(D36="No aplica","-","dB")</f>
        <v>dB</v>
      </c>
      <c r="F36" s="97"/>
      <c r="G36" s="97"/>
      <c r="H36" s="97"/>
      <c r="I36" s="97"/>
    </row>
    <row r="37" spans="2:11" ht="13.5" thickBot="1" x14ac:dyDescent="0.25">
      <c r="B37" s="21" t="s">
        <v>119</v>
      </c>
      <c r="C37" s="15"/>
      <c r="D37" s="16"/>
      <c r="E37" s="22"/>
      <c r="F37" s="100"/>
      <c r="G37" s="97"/>
      <c r="H37" s="97"/>
      <c r="I37" s="97"/>
      <c r="K37" s="17"/>
    </row>
    <row r="38" spans="2:11" ht="15" x14ac:dyDescent="0.25">
      <c r="B38" s="62" t="s">
        <v>23</v>
      </c>
      <c r="C38" s="217" t="s">
        <v>117</v>
      </c>
      <c r="D38" s="218"/>
      <c r="E38" s="219"/>
      <c r="F38" s="97"/>
      <c r="G38" s="97"/>
      <c r="H38" s="97"/>
      <c r="I38" s="97"/>
    </row>
    <row r="39" spans="2:11" ht="15" x14ac:dyDescent="0.25">
      <c r="B39" s="180" t="s">
        <v>123</v>
      </c>
      <c r="C39" s="181"/>
      <c r="D39" s="108"/>
      <c r="E39" s="64" t="s">
        <v>107</v>
      </c>
      <c r="F39" s="97"/>
      <c r="G39" s="97"/>
      <c r="H39" s="97"/>
      <c r="I39" s="97"/>
    </row>
    <row r="40" spans="2:11" x14ac:dyDescent="0.2">
      <c r="B40" s="63" t="s">
        <v>24</v>
      </c>
      <c r="C40" s="107" t="s">
        <v>25</v>
      </c>
      <c r="D40" s="104">
        <v>50</v>
      </c>
      <c r="E40" s="64" t="s">
        <v>28</v>
      </c>
      <c r="F40" s="97"/>
      <c r="G40" s="97"/>
      <c r="H40" s="97"/>
      <c r="I40" s="97"/>
    </row>
    <row r="41" spans="2:11" x14ac:dyDescent="0.2">
      <c r="B41" s="63" t="s">
        <v>26</v>
      </c>
      <c r="C41" s="107" t="s">
        <v>27</v>
      </c>
      <c r="D41" s="104">
        <v>30</v>
      </c>
      <c r="E41" s="64" t="s">
        <v>28</v>
      </c>
      <c r="F41" s="97"/>
      <c r="G41" s="97"/>
      <c r="H41" s="97"/>
      <c r="I41" s="97"/>
    </row>
    <row r="42" spans="2:11" x14ac:dyDescent="0.2">
      <c r="B42" s="63" t="s">
        <v>29</v>
      </c>
      <c r="C42" s="107" t="s">
        <v>33</v>
      </c>
      <c r="D42" s="105"/>
      <c r="E42" s="65" t="s">
        <v>28</v>
      </c>
      <c r="F42" s="97"/>
      <c r="G42" s="97"/>
      <c r="H42" s="97"/>
      <c r="I42" s="97"/>
    </row>
    <row r="43" spans="2:11" ht="15" x14ac:dyDescent="0.25">
      <c r="B43" s="220" t="s">
        <v>135</v>
      </c>
      <c r="C43" s="221"/>
      <c r="D43" s="105">
        <v>50</v>
      </c>
      <c r="E43" s="65" t="s">
        <v>22</v>
      </c>
      <c r="F43" s="97"/>
      <c r="G43" s="97"/>
      <c r="H43" s="97"/>
      <c r="I43" s="97"/>
    </row>
    <row r="44" spans="2:11" ht="15" x14ac:dyDescent="0.25">
      <c r="B44" s="220" t="s">
        <v>31</v>
      </c>
      <c r="C44" s="221"/>
      <c r="D44" s="105">
        <v>30</v>
      </c>
      <c r="E44" s="65" t="s">
        <v>22</v>
      </c>
      <c r="F44" s="97"/>
      <c r="G44" s="97"/>
      <c r="H44" s="97"/>
      <c r="I44" s="97"/>
    </row>
    <row r="45" spans="2:11" ht="15.75" thickBot="1" x14ac:dyDescent="0.3">
      <c r="B45" s="222" t="s">
        <v>32</v>
      </c>
      <c r="C45" s="223"/>
      <c r="D45" s="106"/>
      <c r="E45" s="66" t="s">
        <v>22</v>
      </c>
      <c r="F45" s="97"/>
      <c r="G45" s="97"/>
      <c r="H45" s="97"/>
      <c r="I45" s="97"/>
    </row>
    <row r="46" spans="2:11" ht="9" customHeight="1" x14ac:dyDescent="0.25">
      <c r="B46" s="70"/>
      <c r="C46" s="67"/>
      <c r="D46" s="68"/>
      <c r="E46" s="69"/>
      <c r="F46" s="97"/>
      <c r="G46" s="97"/>
      <c r="H46" s="97"/>
      <c r="I46" s="97"/>
    </row>
    <row r="47" spans="2:11" s="18" customFormat="1" ht="15.75" thickBot="1" x14ac:dyDescent="0.3">
      <c r="B47" s="191" t="s">
        <v>110</v>
      </c>
      <c r="C47" s="192"/>
      <c r="D47" s="192"/>
      <c r="E47" s="192"/>
      <c r="F47" s="98"/>
      <c r="G47" s="99"/>
      <c r="H47" s="99"/>
      <c r="I47" s="99"/>
    </row>
    <row r="48" spans="2:11" ht="16.5" thickBot="1" x14ac:dyDescent="0.25">
      <c r="B48" s="215">
        <f>C50</f>
        <v>0</v>
      </c>
      <c r="C48" s="216"/>
      <c r="D48" s="19" t="str">
        <f>IF(D52=0,"No aplica",(10*LOG10((D52+D53+D54)/((D52/POWER(10,0.1*D55))+(D53/POWER(10,0.1*D56))+(D54/POWER(10,0.1*D57))))))</f>
        <v>No aplica</v>
      </c>
      <c r="E48" s="20" t="str">
        <f>IF(D48="No aplica","-","dB")</f>
        <v>-</v>
      </c>
      <c r="F48" s="97"/>
      <c r="G48" s="97"/>
      <c r="H48" s="97"/>
      <c r="I48" s="97"/>
    </row>
    <row r="49" spans="2:11" ht="13.5" thickBot="1" x14ac:dyDescent="0.25">
      <c r="B49" s="21" t="s">
        <v>120</v>
      </c>
      <c r="C49" s="15"/>
      <c r="D49" s="16"/>
      <c r="E49" s="22"/>
      <c r="F49" s="100"/>
      <c r="G49" s="97"/>
      <c r="H49" s="97"/>
      <c r="I49" s="97"/>
      <c r="K49" s="17"/>
    </row>
    <row r="50" spans="2:11" ht="15" x14ac:dyDescent="0.25">
      <c r="B50" s="62" t="s">
        <v>23</v>
      </c>
      <c r="C50" s="217"/>
      <c r="D50" s="218"/>
      <c r="E50" s="219"/>
      <c r="F50" s="97"/>
      <c r="G50" s="97"/>
      <c r="H50" s="97"/>
      <c r="I50" s="97"/>
    </row>
    <row r="51" spans="2:11" ht="15" x14ac:dyDescent="0.25">
      <c r="B51" s="180" t="s">
        <v>123</v>
      </c>
      <c r="C51" s="181"/>
      <c r="D51" s="108"/>
      <c r="E51" s="64" t="s">
        <v>107</v>
      </c>
      <c r="F51" s="97"/>
      <c r="G51" s="97"/>
      <c r="H51" s="97"/>
      <c r="I51" s="97"/>
    </row>
    <row r="52" spans="2:11" x14ac:dyDescent="0.2">
      <c r="B52" s="63" t="s">
        <v>24</v>
      </c>
      <c r="C52" s="107"/>
      <c r="D52" s="104"/>
      <c r="E52" s="64" t="s">
        <v>28</v>
      </c>
      <c r="F52" s="97"/>
      <c r="G52" s="97"/>
      <c r="H52" s="97"/>
      <c r="I52" s="97"/>
    </row>
    <row r="53" spans="2:11" x14ac:dyDescent="0.2">
      <c r="B53" s="63" t="s">
        <v>26</v>
      </c>
      <c r="C53" s="107"/>
      <c r="D53" s="104"/>
      <c r="E53" s="64" t="s">
        <v>28</v>
      </c>
      <c r="F53" s="97"/>
      <c r="G53" s="97"/>
      <c r="H53" s="97"/>
      <c r="I53" s="97"/>
    </row>
    <row r="54" spans="2:11" x14ac:dyDescent="0.2">
      <c r="B54" s="63" t="s">
        <v>29</v>
      </c>
      <c r="C54" s="107"/>
      <c r="D54" s="105"/>
      <c r="E54" s="65" t="s">
        <v>28</v>
      </c>
      <c r="F54" s="97"/>
      <c r="G54" s="97"/>
      <c r="H54" s="97"/>
      <c r="I54" s="97"/>
    </row>
    <row r="55" spans="2:11" ht="15" x14ac:dyDescent="0.25">
      <c r="B55" s="220" t="s">
        <v>135</v>
      </c>
      <c r="C55" s="221"/>
      <c r="D55" s="105"/>
      <c r="E55" s="65" t="s">
        <v>22</v>
      </c>
      <c r="F55" s="97"/>
      <c r="G55" s="97"/>
      <c r="H55" s="97"/>
      <c r="I55" s="97"/>
    </row>
    <row r="56" spans="2:11" ht="15" x14ac:dyDescent="0.25">
      <c r="B56" s="220" t="s">
        <v>31</v>
      </c>
      <c r="C56" s="221"/>
      <c r="D56" s="105"/>
      <c r="E56" s="65" t="s">
        <v>22</v>
      </c>
      <c r="F56" s="97"/>
      <c r="G56" s="97"/>
      <c r="H56" s="97"/>
      <c r="I56" s="97"/>
    </row>
    <row r="57" spans="2:11" ht="15.75" thickBot="1" x14ac:dyDescent="0.3">
      <c r="B57" s="222" t="s">
        <v>32</v>
      </c>
      <c r="C57" s="223"/>
      <c r="D57" s="106"/>
      <c r="E57" s="66" t="s">
        <v>22</v>
      </c>
      <c r="F57" s="97"/>
      <c r="G57" s="97"/>
      <c r="H57" s="97"/>
      <c r="I57" s="97"/>
    </row>
    <row r="58" spans="2:11" ht="9" customHeight="1" x14ac:dyDescent="0.25">
      <c r="B58" s="70"/>
      <c r="C58" s="67"/>
      <c r="D58" s="68"/>
      <c r="E58" s="69"/>
      <c r="F58" s="97"/>
      <c r="G58" s="97"/>
      <c r="H58" s="97"/>
      <c r="I58" s="97"/>
    </row>
    <row r="59" spans="2:11" s="18" customFormat="1" ht="15.75" thickBot="1" x14ac:dyDescent="0.3">
      <c r="B59" s="191" t="s">
        <v>111</v>
      </c>
      <c r="C59" s="192"/>
      <c r="D59" s="192"/>
      <c r="E59" s="192"/>
      <c r="F59" s="98"/>
      <c r="G59" s="99"/>
      <c r="H59" s="99"/>
      <c r="I59" s="99"/>
    </row>
    <row r="60" spans="2:11" ht="16.5" customHeight="1" thickBot="1" x14ac:dyDescent="0.25">
      <c r="B60" s="215">
        <f>C62</f>
        <v>0</v>
      </c>
      <c r="C60" s="216"/>
      <c r="D60" s="19" t="str">
        <f>IF(D64=0,"No aplica",(10*LOG10((D64+D65+D66)/((D64/POWER(10,0.1*D67))+(D65/POWER(10,0.1*D68))+(D66/POWER(10,0.1*D69))))))</f>
        <v>No aplica</v>
      </c>
      <c r="E60" s="20" t="str">
        <f>IF(D60="No aplica","-","dB")</f>
        <v>-</v>
      </c>
      <c r="F60" s="97"/>
      <c r="G60" s="97"/>
      <c r="H60" s="97"/>
      <c r="I60" s="97"/>
    </row>
    <row r="61" spans="2:11" ht="13.5" thickBot="1" x14ac:dyDescent="0.25">
      <c r="B61" s="21" t="s">
        <v>121</v>
      </c>
      <c r="C61" s="15"/>
      <c r="D61" s="16"/>
      <c r="E61" s="22"/>
      <c r="F61" s="100"/>
      <c r="G61" s="97"/>
      <c r="H61" s="97"/>
      <c r="I61" s="97"/>
      <c r="K61" s="17"/>
    </row>
    <row r="62" spans="2:11" ht="15" x14ac:dyDescent="0.25">
      <c r="B62" s="62" t="s">
        <v>23</v>
      </c>
      <c r="C62" s="217"/>
      <c r="D62" s="218"/>
      <c r="E62" s="219"/>
      <c r="F62" s="97"/>
      <c r="G62" s="97"/>
      <c r="H62" s="97"/>
      <c r="I62" s="97"/>
    </row>
    <row r="63" spans="2:11" ht="15" x14ac:dyDescent="0.25">
      <c r="B63" s="180" t="s">
        <v>123</v>
      </c>
      <c r="C63" s="181"/>
      <c r="D63" s="108"/>
      <c r="E63" s="64" t="s">
        <v>107</v>
      </c>
      <c r="F63" s="97"/>
      <c r="G63" s="97"/>
      <c r="H63" s="97"/>
      <c r="I63" s="97"/>
    </row>
    <row r="64" spans="2:11" x14ac:dyDescent="0.2">
      <c r="B64" s="63" t="s">
        <v>24</v>
      </c>
      <c r="C64" s="107"/>
      <c r="D64" s="104">
        <v>0</v>
      </c>
      <c r="E64" s="64" t="s">
        <v>28</v>
      </c>
      <c r="F64" s="97"/>
      <c r="G64" s="97"/>
      <c r="H64" s="97"/>
      <c r="I64" s="97"/>
    </row>
    <row r="65" spans="2:9" x14ac:dyDescent="0.2">
      <c r="B65" s="63" t="s">
        <v>26</v>
      </c>
      <c r="C65" s="107"/>
      <c r="D65" s="104">
        <v>0</v>
      </c>
      <c r="E65" s="64" t="s">
        <v>28</v>
      </c>
      <c r="F65" s="97"/>
      <c r="G65" s="97"/>
      <c r="H65" s="97"/>
      <c r="I65" s="97"/>
    </row>
    <row r="66" spans="2:9" x14ac:dyDescent="0.2">
      <c r="B66" s="63" t="s">
        <v>29</v>
      </c>
      <c r="C66" s="107"/>
      <c r="D66" s="105">
        <v>0</v>
      </c>
      <c r="E66" s="65" t="s">
        <v>28</v>
      </c>
      <c r="F66" s="97"/>
      <c r="G66" s="97"/>
      <c r="H66" s="97"/>
      <c r="I66" s="97"/>
    </row>
    <row r="67" spans="2:9" ht="15" x14ac:dyDescent="0.25">
      <c r="B67" s="220" t="s">
        <v>135</v>
      </c>
      <c r="C67" s="221"/>
      <c r="D67" s="105">
        <v>0</v>
      </c>
      <c r="E67" s="65" t="s">
        <v>22</v>
      </c>
      <c r="F67" s="97"/>
      <c r="G67" s="97"/>
      <c r="H67" s="97"/>
      <c r="I67" s="97"/>
    </row>
    <row r="68" spans="2:9" ht="15" x14ac:dyDescent="0.25">
      <c r="B68" s="220" t="s">
        <v>31</v>
      </c>
      <c r="C68" s="221"/>
      <c r="D68" s="105">
        <v>0</v>
      </c>
      <c r="E68" s="65" t="s">
        <v>22</v>
      </c>
      <c r="F68" s="97"/>
      <c r="G68" s="97"/>
      <c r="H68" s="97"/>
      <c r="I68" s="97"/>
    </row>
    <row r="69" spans="2:9" ht="15.75" thickBot="1" x14ac:dyDescent="0.3">
      <c r="B69" s="222" t="s">
        <v>32</v>
      </c>
      <c r="C69" s="223"/>
      <c r="D69" s="106">
        <v>0</v>
      </c>
      <c r="E69" s="66" t="s">
        <v>22</v>
      </c>
      <c r="F69" s="97"/>
      <c r="G69" s="97"/>
      <c r="H69" s="97"/>
      <c r="I69" s="97"/>
    </row>
    <row r="70" spans="2:9" ht="9" customHeight="1" x14ac:dyDescent="0.25">
      <c r="B70" s="70"/>
      <c r="C70" s="67"/>
      <c r="D70" s="68"/>
      <c r="E70" s="69"/>
      <c r="F70" s="97"/>
      <c r="G70" s="97"/>
      <c r="H70" s="97"/>
      <c r="I70" s="97"/>
    </row>
    <row r="71" spans="2:9" s="18" customFormat="1" ht="15.75" thickBot="1" x14ac:dyDescent="0.3">
      <c r="B71" s="191" t="s">
        <v>112</v>
      </c>
      <c r="C71" s="192"/>
      <c r="D71" s="192"/>
      <c r="E71" s="192"/>
      <c r="F71" s="98"/>
      <c r="G71" s="99"/>
      <c r="H71" s="99"/>
      <c r="I71" s="99"/>
    </row>
    <row r="72" spans="2:9" ht="16.5" thickBot="1" x14ac:dyDescent="0.25">
      <c r="B72" s="215">
        <f>C74</f>
        <v>0</v>
      </c>
      <c r="C72" s="216"/>
      <c r="D72" s="19" t="str">
        <f>IF(D76=0,"No aplica",(10*LOG10((D76+D77+D78)/((D76/POWER(10,0.1*D79))+(D77/POWER(10,0.1*D80))+(D78/POWER(10,0.1*D81))))))</f>
        <v>No aplica</v>
      </c>
      <c r="E72" s="20" t="str">
        <f>IF(D72="No aplica","-","dB")</f>
        <v>-</v>
      </c>
      <c r="F72" s="97"/>
      <c r="G72" s="97"/>
      <c r="H72" s="97"/>
      <c r="I72" s="97"/>
    </row>
    <row r="73" spans="2:9" ht="13.5" thickBot="1" x14ac:dyDescent="0.25">
      <c r="B73" s="21" t="s">
        <v>122</v>
      </c>
      <c r="C73" s="15"/>
      <c r="D73" s="16"/>
      <c r="E73" s="22"/>
      <c r="F73" s="97"/>
      <c r="G73" s="97"/>
      <c r="H73" s="97"/>
      <c r="I73" s="97"/>
    </row>
    <row r="74" spans="2:9" ht="15" x14ac:dyDescent="0.25">
      <c r="B74" s="62" t="s">
        <v>23</v>
      </c>
      <c r="C74" s="217"/>
      <c r="D74" s="218"/>
      <c r="E74" s="219"/>
      <c r="F74" s="97"/>
      <c r="G74" s="97"/>
      <c r="H74" s="97"/>
      <c r="I74" s="97"/>
    </row>
    <row r="75" spans="2:9" ht="15" x14ac:dyDescent="0.25">
      <c r="B75" s="180" t="s">
        <v>123</v>
      </c>
      <c r="C75" s="181"/>
      <c r="D75" s="108"/>
      <c r="E75" s="64" t="s">
        <v>107</v>
      </c>
      <c r="F75" s="97"/>
      <c r="G75" s="97"/>
      <c r="H75" s="97"/>
      <c r="I75" s="97"/>
    </row>
    <row r="76" spans="2:9" x14ac:dyDescent="0.2">
      <c r="B76" s="63" t="s">
        <v>24</v>
      </c>
      <c r="C76" s="107"/>
      <c r="D76" s="104">
        <v>0</v>
      </c>
      <c r="E76" s="64" t="s">
        <v>28</v>
      </c>
      <c r="F76" s="97"/>
      <c r="G76" s="97"/>
      <c r="H76" s="97"/>
      <c r="I76" s="97"/>
    </row>
    <row r="77" spans="2:9" x14ac:dyDescent="0.2">
      <c r="B77" s="63" t="s">
        <v>26</v>
      </c>
      <c r="C77" s="107"/>
      <c r="D77" s="104">
        <v>0</v>
      </c>
      <c r="E77" s="64" t="s">
        <v>28</v>
      </c>
      <c r="F77" s="97"/>
      <c r="G77" s="97"/>
      <c r="H77" s="97"/>
      <c r="I77" s="97"/>
    </row>
    <row r="78" spans="2:9" x14ac:dyDescent="0.2">
      <c r="B78" s="63" t="s">
        <v>29</v>
      </c>
      <c r="C78" s="107"/>
      <c r="D78" s="105">
        <v>0</v>
      </c>
      <c r="E78" s="65" t="s">
        <v>28</v>
      </c>
      <c r="F78" s="97"/>
      <c r="G78" s="97"/>
      <c r="H78" s="97"/>
      <c r="I78" s="97"/>
    </row>
    <row r="79" spans="2:9" ht="15" x14ac:dyDescent="0.25">
      <c r="B79" s="220" t="s">
        <v>135</v>
      </c>
      <c r="C79" s="221"/>
      <c r="D79" s="105">
        <v>0</v>
      </c>
      <c r="E79" s="65" t="s">
        <v>22</v>
      </c>
      <c r="F79" s="97"/>
      <c r="G79" s="97"/>
      <c r="H79" s="97"/>
      <c r="I79" s="97"/>
    </row>
    <row r="80" spans="2:9" ht="15" x14ac:dyDescent="0.25">
      <c r="B80" s="220" t="s">
        <v>31</v>
      </c>
      <c r="C80" s="221"/>
      <c r="D80" s="105">
        <v>0</v>
      </c>
      <c r="E80" s="65" t="s">
        <v>22</v>
      </c>
      <c r="F80" s="97"/>
      <c r="G80" s="97"/>
      <c r="H80" s="97"/>
      <c r="I80" s="97"/>
    </row>
    <row r="81" spans="2:9" ht="15.75" thickBot="1" x14ac:dyDescent="0.3">
      <c r="B81" s="222" t="s">
        <v>32</v>
      </c>
      <c r="C81" s="223"/>
      <c r="D81" s="106">
        <v>0</v>
      </c>
      <c r="E81" s="66" t="s">
        <v>22</v>
      </c>
      <c r="F81" s="97"/>
      <c r="G81" s="97"/>
      <c r="H81" s="97"/>
      <c r="I81" s="97"/>
    </row>
  </sheetData>
  <sheetProtection password="802A" sheet="1" objects="1" scenarios="1"/>
  <mergeCells count="55">
    <mergeCell ref="B39:C39"/>
    <mergeCell ref="B51:C51"/>
    <mergeCell ref="B63:C63"/>
    <mergeCell ref="B75:C75"/>
    <mergeCell ref="B79:C79"/>
    <mergeCell ref="B59:E59"/>
    <mergeCell ref="B80:C80"/>
    <mergeCell ref="B81:C81"/>
    <mergeCell ref="B68:C68"/>
    <mergeCell ref="B69:C69"/>
    <mergeCell ref="B71:E71"/>
    <mergeCell ref="B72:C72"/>
    <mergeCell ref="C74:E74"/>
    <mergeCell ref="B32:C32"/>
    <mergeCell ref="B33:C33"/>
    <mergeCell ref="B60:C60"/>
    <mergeCell ref="C62:E62"/>
    <mergeCell ref="B67:C67"/>
    <mergeCell ref="B48:C48"/>
    <mergeCell ref="B36:C36"/>
    <mergeCell ref="C38:E38"/>
    <mergeCell ref="B43:C43"/>
    <mergeCell ref="B44:C44"/>
    <mergeCell ref="B45:C45"/>
    <mergeCell ref="B47:E47"/>
    <mergeCell ref="C50:E50"/>
    <mergeCell ref="B55:C55"/>
    <mergeCell ref="B56:C56"/>
    <mergeCell ref="B57:C57"/>
    <mergeCell ref="B35:E35"/>
    <mergeCell ref="B9:C9"/>
    <mergeCell ref="B10:C10"/>
    <mergeCell ref="B19:C19"/>
    <mergeCell ref="D19:E19"/>
    <mergeCell ref="B20:C20"/>
    <mergeCell ref="B23:E23"/>
    <mergeCell ref="B13:C13"/>
    <mergeCell ref="D13:E13"/>
    <mergeCell ref="B14:C14"/>
    <mergeCell ref="B15:C15"/>
    <mergeCell ref="B16:C16"/>
    <mergeCell ref="D14:E14"/>
    <mergeCell ref="B24:C24"/>
    <mergeCell ref="C26:E26"/>
    <mergeCell ref="B31:C31"/>
    <mergeCell ref="B2:C2"/>
    <mergeCell ref="D2:E2"/>
    <mergeCell ref="B3:E3"/>
    <mergeCell ref="B4:C4"/>
    <mergeCell ref="B5:C5"/>
    <mergeCell ref="B8:C8"/>
    <mergeCell ref="B12:C12"/>
    <mergeCell ref="B18:C18"/>
    <mergeCell ref="B27:C27"/>
    <mergeCell ref="B6:C6"/>
  </mergeCell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Tablas!$B$7:$B$10</xm:f>
          </x14:formula1>
          <xm:sqref>D19:E19</xm:sqref>
        </x14:dataValidation>
        <x14:dataValidation type="list" allowBlank="1" showInputMessage="1" showErrorMessage="1">
          <x14:formula1>
            <xm:f>Tablas!$D$7:$D$10</xm:f>
          </x14:formula1>
          <xm:sqref>E10:E12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rgb="FFFFFF99"/>
  </sheetPr>
  <dimension ref="A2:Y53"/>
  <sheetViews>
    <sheetView view="pageBreakPreview" zoomScale="70" zoomScaleNormal="100" zoomScaleSheetLayoutView="70" workbookViewId="0">
      <selection activeCell="B2" sqref="B2:D2"/>
    </sheetView>
  </sheetViews>
  <sheetFormatPr baseColWidth="10" defaultRowHeight="12.75" x14ac:dyDescent="0.25"/>
  <cols>
    <col min="1" max="1" width="4.28515625" style="8" customWidth="1"/>
    <col min="2" max="2" width="26.5703125" style="8" customWidth="1"/>
    <col min="3" max="3" width="14" style="8" customWidth="1"/>
    <col min="4" max="4" width="13.140625" style="8" customWidth="1"/>
    <col min="5" max="5" width="9.7109375" style="7" customWidth="1"/>
    <col min="6" max="6" width="8.28515625" style="8" customWidth="1"/>
    <col min="7" max="7" width="9" style="8" customWidth="1"/>
    <col min="8" max="8" width="8.42578125" style="7" customWidth="1"/>
    <col min="9" max="9" width="13" style="8" customWidth="1"/>
    <col min="10" max="10" width="9.140625" style="7" customWidth="1"/>
    <col min="11" max="11" width="9.42578125" style="8" customWidth="1"/>
    <col min="12" max="12" width="8.5703125" style="8" customWidth="1"/>
    <col min="13" max="13" width="7.140625" style="7" customWidth="1"/>
    <col min="14" max="14" width="14" style="8" customWidth="1"/>
    <col min="15" max="15" width="9.140625" style="7" customWidth="1"/>
    <col min="16" max="16" width="10.7109375" style="8" customWidth="1"/>
    <col min="17" max="17" width="9.140625" style="8" customWidth="1"/>
    <col min="18" max="18" width="13.5703125" style="8" customWidth="1"/>
    <col min="19" max="19" width="10.7109375" style="7" customWidth="1"/>
    <col min="20" max="20" width="10" style="8" customWidth="1"/>
    <col min="21" max="21" width="8.42578125" style="8" customWidth="1"/>
    <col min="22" max="22" width="13.85546875" style="8" customWidth="1"/>
    <col min="23" max="23" width="10.5703125" style="7" customWidth="1"/>
    <col min="24" max="24" width="10.42578125" style="8" customWidth="1"/>
    <col min="25" max="25" width="10" style="8" customWidth="1"/>
    <col min="26" max="16384" width="11.42578125" style="8"/>
  </cols>
  <sheetData>
    <row r="2" spans="1:25" s="13" customFormat="1" ht="67.5" customHeight="1" x14ac:dyDescent="0.25">
      <c r="B2" s="184" t="s">
        <v>101</v>
      </c>
      <c r="C2" s="233"/>
      <c r="D2" s="233"/>
      <c r="E2" s="23"/>
      <c r="F2" s="12"/>
      <c r="G2" s="12"/>
      <c r="H2" s="12"/>
      <c r="I2" s="12"/>
      <c r="K2" s="12"/>
      <c r="L2" s="12"/>
      <c r="M2" s="12"/>
      <c r="N2" s="12"/>
      <c r="P2" s="12"/>
      <c r="Q2" s="12"/>
      <c r="R2" s="12"/>
      <c r="T2" s="12"/>
      <c r="U2" s="12"/>
      <c r="V2" s="12"/>
      <c r="X2" s="12"/>
      <c r="Y2" s="12"/>
    </row>
    <row r="3" spans="1:25" ht="7.5" customHeight="1" x14ac:dyDescent="0.25"/>
    <row r="4" spans="1:25" ht="13.5" thickBot="1" x14ac:dyDescent="0.3">
      <c r="B4" s="24" t="s">
        <v>63</v>
      </c>
    </row>
    <row r="5" spans="1:25" ht="15" x14ac:dyDescent="0.25">
      <c r="B5" s="241" t="s">
        <v>10</v>
      </c>
      <c r="C5" s="194"/>
      <c r="D5" s="242"/>
      <c r="E5" s="243" t="s">
        <v>11</v>
      </c>
      <c r="F5" s="244"/>
      <c r="G5" s="243" t="s">
        <v>62</v>
      </c>
      <c r="H5" s="245"/>
      <c r="J5" s="8"/>
      <c r="K5" s="14"/>
      <c r="L5" s="14"/>
      <c r="O5" s="8"/>
      <c r="P5" s="14"/>
      <c r="Q5" s="14"/>
      <c r="S5" s="8"/>
      <c r="T5" s="14"/>
      <c r="U5" s="14"/>
      <c r="W5" s="8"/>
      <c r="X5" s="14"/>
      <c r="Y5" s="14"/>
    </row>
    <row r="6" spans="1:25" ht="16.5" thickBot="1" x14ac:dyDescent="0.25">
      <c r="B6" s="234" t="str">
        <f>'4R y 4.1.1 Aislación fachadas'!B10</f>
        <v>Escuela Próceres</v>
      </c>
      <c r="C6" s="235"/>
      <c r="D6" s="235"/>
      <c r="E6" s="236">
        <f>'4R y 4.1.1 Aislación fachadas'!D10</f>
        <v>0</v>
      </c>
      <c r="F6" s="235"/>
      <c r="G6" s="237" t="s">
        <v>14</v>
      </c>
      <c r="H6" s="238"/>
      <c r="S6" s="13"/>
    </row>
    <row r="7" spans="1:25" ht="7.5" customHeight="1" x14ac:dyDescent="0.25"/>
    <row r="8" spans="1:25" ht="13.5" thickBot="1" x14ac:dyDescent="0.3">
      <c r="B8" s="24" t="s">
        <v>64</v>
      </c>
    </row>
    <row r="9" spans="1:25" ht="18.75" x14ac:dyDescent="0.25">
      <c r="B9" s="252" t="s">
        <v>130</v>
      </c>
      <c r="C9" s="250"/>
      <c r="D9" s="250"/>
      <c r="E9" s="249" t="str">
        <f>IF(Tablas!D18&gt;1,"Excede L`n,W requerido",Tablas!B17)</f>
        <v>Bueno</v>
      </c>
      <c r="F9" s="250"/>
      <c r="G9" s="250"/>
      <c r="H9" s="251"/>
      <c r="O9" s="8"/>
      <c r="S9" s="8"/>
      <c r="W9" s="8"/>
    </row>
    <row r="10" spans="1:25" ht="12.75" customHeight="1" x14ac:dyDescent="0.25">
      <c r="B10" s="253" t="s">
        <v>134</v>
      </c>
      <c r="C10" s="254"/>
      <c r="D10" s="254"/>
      <c r="E10" s="239">
        <f>MIN(G46,L46,Q46,U46,Y46)</f>
        <v>0</v>
      </c>
      <c r="F10" s="240"/>
      <c r="G10" s="240"/>
      <c r="H10" s="27" t="s">
        <v>50</v>
      </c>
      <c r="O10" s="8"/>
      <c r="S10" s="8"/>
      <c r="W10" s="8"/>
    </row>
    <row r="11" spans="1:25" ht="12.75" customHeight="1" thickBot="1" x14ac:dyDescent="0.3">
      <c r="B11" s="255" t="s">
        <v>53</v>
      </c>
      <c r="C11" s="256"/>
      <c r="D11" s="256"/>
      <c r="E11" s="246" t="str">
        <f>IF(Tablas!D20&gt;0,"Excede L`n,W requerido","Cumple")</f>
        <v>Cumple</v>
      </c>
      <c r="F11" s="247"/>
      <c r="G11" s="247"/>
      <c r="H11" s="248"/>
      <c r="J11" s="8"/>
      <c r="O11" s="8"/>
      <c r="S11" s="8"/>
      <c r="W11" s="8"/>
    </row>
    <row r="12" spans="1:25" ht="12.75" customHeight="1" x14ac:dyDescent="0.25">
      <c r="J12" s="8"/>
      <c r="O12" s="8"/>
      <c r="S12" s="8"/>
      <c r="W12" s="8"/>
    </row>
    <row r="13" spans="1:25" ht="13.5" thickBot="1" x14ac:dyDescent="0.3">
      <c r="B13" s="24" t="s">
        <v>105</v>
      </c>
    </row>
    <row r="14" spans="1:25" s="7" customFormat="1" ht="15" x14ac:dyDescent="0.25">
      <c r="B14" s="231" t="s">
        <v>0</v>
      </c>
      <c r="C14" s="232"/>
      <c r="D14" s="224" t="s">
        <v>43</v>
      </c>
      <c r="E14" s="225"/>
      <c r="F14" s="225"/>
      <c r="G14" s="225"/>
      <c r="H14" s="226"/>
      <c r="I14" s="224" t="s">
        <v>133</v>
      </c>
      <c r="J14" s="225"/>
      <c r="K14" s="225"/>
      <c r="L14" s="225"/>
      <c r="M14" s="226"/>
      <c r="N14" s="224" t="s">
        <v>1</v>
      </c>
      <c r="O14" s="225"/>
      <c r="P14" s="225"/>
      <c r="Q14" s="226"/>
      <c r="R14" s="224" t="s">
        <v>68</v>
      </c>
      <c r="S14" s="225"/>
      <c r="T14" s="225"/>
      <c r="U14" s="226"/>
      <c r="V14" s="224" t="s">
        <v>69</v>
      </c>
      <c r="W14" s="225"/>
      <c r="X14" s="225"/>
      <c r="Y14" s="226"/>
    </row>
    <row r="15" spans="1:25" s="9" customFormat="1" ht="36.75" x14ac:dyDescent="0.25">
      <c r="B15" s="81" t="s">
        <v>131</v>
      </c>
      <c r="C15" s="82" t="s">
        <v>132</v>
      </c>
      <c r="D15" s="25" t="s">
        <v>70</v>
      </c>
      <c r="E15" s="28" t="s">
        <v>66</v>
      </c>
      <c r="F15" s="28" t="s">
        <v>60</v>
      </c>
      <c r="G15" s="29" t="s">
        <v>102</v>
      </c>
      <c r="H15" s="26" t="s">
        <v>49</v>
      </c>
      <c r="I15" s="25" t="s">
        <v>71</v>
      </c>
      <c r="J15" s="28" t="s">
        <v>67</v>
      </c>
      <c r="K15" s="28" t="s">
        <v>60</v>
      </c>
      <c r="L15" s="29" t="s">
        <v>102</v>
      </c>
      <c r="M15" s="26" t="s">
        <v>49</v>
      </c>
      <c r="N15" s="25" t="s">
        <v>72</v>
      </c>
      <c r="O15" s="28" t="s">
        <v>67</v>
      </c>
      <c r="P15" s="28" t="s">
        <v>60</v>
      </c>
      <c r="Q15" s="29" t="s">
        <v>102</v>
      </c>
      <c r="R15" s="25" t="s">
        <v>73</v>
      </c>
      <c r="S15" s="28" t="s">
        <v>67</v>
      </c>
      <c r="T15" s="28" t="s">
        <v>60</v>
      </c>
      <c r="U15" s="29" t="s">
        <v>102</v>
      </c>
      <c r="V15" s="25" t="s">
        <v>74</v>
      </c>
      <c r="W15" s="28" t="s">
        <v>66</v>
      </c>
      <c r="X15" s="28" t="s">
        <v>60</v>
      </c>
      <c r="Y15" s="29" t="s">
        <v>102</v>
      </c>
    </row>
    <row r="16" spans="1:25" x14ac:dyDescent="0.25">
      <c r="A16" s="8">
        <v>1</v>
      </c>
      <c r="B16" s="109" t="s">
        <v>75</v>
      </c>
      <c r="C16" s="110" t="s">
        <v>46</v>
      </c>
      <c r="D16" s="115" t="s">
        <v>44</v>
      </c>
      <c r="E16" s="30">
        <f>IF(D16&lt;&gt;0,INDEX(Tablas!$G$18:$K$22,MATCH(C16,Tablas!$F$18:$F$22,0),MATCH(D16,Tablas!$G$17:$K$17,0)),0)</f>
        <v>50</v>
      </c>
      <c r="F16" s="113">
        <v>55</v>
      </c>
      <c r="G16" s="32">
        <f t="shared" ref="G16:G45" si="0">IF(F16&gt;0,F16-E16,"n/a")</f>
        <v>5</v>
      </c>
      <c r="H16" s="121"/>
      <c r="I16" s="115" t="s">
        <v>48</v>
      </c>
      <c r="J16" s="30">
        <f>IF(I16&lt;&gt;0,INDEX(Tablas!$G$18:$K$22,MATCH(C16,Tablas!$F$18:$F$22,0),MATCH(I16,Tablas!$G$17:$K$17,0)),0)</f>
        <v>35</v>
      </c>
      <c r="K16" s="113">
        <v>100</v>
      </c>
      <c r="L16" s="32">
        <f>IF(K16&gt;0,K16-J16,"n/a")</f>
        <v>65</v>
      </c>
      <c r="M16" s="121">
        <v>60</v>
      </c>
      <c r="N16" s="115" t="s">
        <v>44</v>
      </c>
      <c r="O16" s="30">
        <f>IF(N16&lt;&gt;0,INDEX(Tablas!$G$18:$K$22,MATCH(C16,Tablas!$F$18:$F$22,0),MATCH(N16,Tablas!$G$17:$K$17,0)),0)</f>
        <v>50</v>
      </c>
      <c r="P16" s="113">
        <v>50</v>
      </c>
      <c r="Q16" s="32">
        <f>IF(P16&gt;0,P16-O16,"n/a")</f>
        <v>0</v>
      </c>
      <c r="R16" s="115" t="s">
        <v>45</v>
      </c>
      <c r="S16" s="30">
        <f>IF(R16&lt;&gt;0,INDEX(Tablas!$G$18:$K$22,MATCH(C16,Tablas!$F$18:$F$22,0),MATCH(R16,Tablas!$G$17:$K$17,0)),0)</f>
        <v>35</v>
      </c>
      <c r="T16" s="113">
        <v>60</v>
      </c>
      <c r="U16" s="32">
        <f>IF(T16&gt;0,T16-S16,"n/a")</f>
        <v>25</v>
      </c>
      <c r="V16" s="115" t="s">
        <v>44</v>
      </c>
      <c r="W16" s="30">
        <f>IF(V16&lt;&gt;0,INDEX(Tablas!$G$18:$K$22,MATCH(C16,Tablas!$F$18:$F$22,0),MATCH(V16,Tablas!$G$17:$K$17,0)),0)</f>
        <v>50</v>
      </c>
      <c r="X16" s="113">
        <v>60</v>
      </c>
      <c r="Y16" s="32">
        <f>IF(X16&gt;0,X16-W16,"n/a")</f>
        <v>10</v>
      </c>
    </row>
    <row r="17" spans="1:25" x14ac:dyDescent="0.25">
      <c r="A17" s="8">
        <v>2</v>
      </c>
      <c r="B17" s="109" t="s">
        <v>76</v>
      </c>
      <c r="C17" s="110" t="s">
        <v>46</v>
      </c>
      <c r="D17" s="115" t="s">
        <v>46</v>
      </c>
      <c r="E17" s="30">
        <f>IF(D17&lt;&gt;0,INDEX(Tablas!$G$18:$K$22,MATCH(C17,Tablas!$F$18:$F$22,0),MATCH(D17,Tablas!$G$17:$K$17,0)),0)</f>
        <v>35</v>
      </c>
      <c r="F17" s="113">
        <v>55</v>
      </c>
      <c r="G17" s="32">
        <f t="shared" si="0"/>
        <v>20</v>
      </c>
      <c r="H17" s="121"/>
      <c r="I17" s="115" t="s">
        <v>48</v>
      </c>
      <c r="J17" s="30">
        <f>IF(I17&lt;&gt;0,INDEX(Tablas!$G$18:$K$22,MATCH(C17,Tablas!$F$18:$F$22,0),MATCH(I17,Tablas!$G$17:$K$17,0)),0)</f>
        <v>35</v>
      </c>
      <c r="K17" s="113">
        <v>100</v>
      </c>
      <c r="L17" s="32">
        <f t="shared" ref="L17:L45" si="1">IF(K17&gt;0,K17-J17,"n/a")</f>
        <v>65</v>
      </c>
      <c r="M17" s="121">
        <v>60</v>
      </c>
      <c r="N17" s="115" t="s">
        <v>48</v>
      </c>
      <c r="O17" s="30">
        <f>IF(N17&lt;&gt;0,INDEX(Tablas!$G$18:$K$22,MATCH(C17,Tablas!$F$18:$F$22,0),MATCH(N17,Tablas!$G$17:$K$17,0)),0)</f>
        <v>35</v>
      </c>
      <c r="P17" s="113">
        <v>50</v>
      </c>
      <c r="Q17" s="32">
        <f t="shared" ref="Q17:Q45" si="2">IF(P17&gt;0,P17-O17,"n/a")</f>
        <v>15</v>
      </c>
      <c r="R17" s="115" t="s">
        <v>45</v>
      </c>
      <c r="S17" s="30">
        <f>IF(R17&lt;&gt;0,INDEX(Tablas!$G$18:$K$22,MATCH(C17,Tablas!$F$18:$F$22,0),MATCH(R17,Tablas!$G$17:$K$17,0)),0)</f>
        <v>35</v>
      </c>
      <c r="T17" s="113">
        <v>60</v>
      </c>
      <c r="U17" s="32">
        <f t="shared" ref="U17:U45" si="3">IF(T17&gt;0,T17-S17,"n/a")</f>
        <v>25</v>
      </c>
      <c r="V17" s="115" t="s">
        <v>44</v>
      </c>
      <c r="W17" s="30">
        <f>IF(V17&lt;&gt;0,INDEX(Tablas!$G$18:$K$22,MATCH(C17,Tablas!$F$18:$F$22,0),MATCH(V17,Tablas!$G$17:$K$17,0)),0)</f>
        <v>50</v>
      </c>
      <c r="X17" s="113">
        <v>60</v>
      </c>
      <c r="Y17" s="32">
        <f t="shared" ref="Y17:Y45" si="4">IF(X17&gt;0,X17-W17,"n/a")</f>
        <v>10</v>
      </c>
    </row>
    <row r="18" spans="1:25" x14ac:dyDescent="0.25">
      <c r="A18" s="8">
        <v>3</v>
      </c>
      <c r="B18" s="109" t="s">
        <v>77</v>
      </c>
      <c r="C18" s="110" t="s">
        <v>47</v>
      </c>
      <c r="D18" s="115" t="s">
        <v>46</v>
      </c>
      <c r="E18" s="30">
        <f>IF(D18&lt;&gt;0,INDEX(Tablas!$G$18:$K$22,MATCH(C18,Tablas!$F$18:$F$22,0),MATCH(D18,Tablas!$G$17:$K$17,0)),0)</f>
        <v>50</v>
      </c>
      <c r="F18" s="113">
        <v>55</v>
      </c>
      <c r="G18" s="32">
        <f t="shared" si="0"/>
        <v>5</v>
      </c>
      <c r="H18" s="121">
        <v>63</v>
      </c>
      <c r="I18" s="115" t="s">
        <v>45</v>
      </c>
      <c r="J18" s="30">
        <f>IF(I18&lt;&gt;0,INDEX(Tablas!$G$18:$K$22,MATCH(C18,Tablas!$F$18:$F$22,0),MATCH(I18,Tablas!$G$17:$K$17,0)),0)</f>
        <v>50</v>
      </c>
      <c r="K18" s="113">
        <v>100</v>
      </c>
      <c r="L18" s="32">
        <f t="shared" si="1"/>
        <v>50</v>
      </c>
      <c r="M18" s="121">
        <v>60</v>
      </c>
      <c r="N18" s="115" t="s">
        <v>48</v>
      </c>
      <c r="O18" s="30">
        <f>IF(N18&lt;&gt;0,INDEX(Tablas!$G$18:$K$22,MATCH(C18,Tablas!$F$18:$F$22,0),MATCH(N18,Tablas!$G$17:$K$17,0)),0)</f>
        <v>0</v>
      </c>
      <c r="P18" s="113">
        <v>50</v>
      </c>
      <c r="Q18" s="32">
        <f t="shared" si="2"/>
        <v>50</v>
      </c>
      <c r="R18" s="115" t="s">
        <v>45</v>
      </c>
      <c r="S18" s="30">
        <f>IF(R18&lt;&gt;0,INDEX(Tablas!$G$18:$K$22,MATCH(C18,Tablas!$F$18:$F$22,0),MATCH(R18,Tablas!$G$17:$K$17,0)),0)</f>
        <v>50</v>
      </c>
      <c r="T18" s="113">
        <v>60</v>
      </c>
      <c r="U18" s="32">
        <f t="shared" si="3"/>
        <v>10</v>
      </c>
      <c r="V18" s="115" t="s">
        <v>48</v>
      </c>
      <c r="W18" s="30">
        <f>IF(V18&lt;&gt;0,INDEX(Tablas!$G$18:$K$22,MATCH(C18,Tablas!$F$18:$F$22,0),MATCH(V18,Tablas!$G$17:$K$17,0)),0)</f>
        <v>0</v>
      </c>
      <c r="X18" s="113">
        <v>60</v>
      </c>
      <c r="Y18" s="32">
        <f t="shared" si="4"/>
        <v>60</v>
      </c>
    </row>
    <row r="19" spans="1:25" x14ac:dyDescent="0.25">
      <c r="A19" s="8">
        <v>4</v>
      </c>
      <c r="B19" s="109" t="s">
        <v>78</v>
      </c>
      <c r="C19" s="110" t="s">
        <v>47</v>
      </c>
      <c r="D19" s="115" t="s">
        <v>47</v>
      </c>
      <c r="E19" s="30">
        <f>IF(D19&lt;&gt;0,INDEX(Tablas!$G$18:$K$22,MATCH(C19,Tablas!$F$18:$F$22,0),MATCH(D19,Tablas!$G$17:$K$17,0)),0)</f>
        <v>50</v>
      </c>
      <c r="F19" s="113">
        <v>55</v>
      </c>
      <c r="G19" s="32">
        <f t="shared" si="0"/>
        <v>5</v>
      </c>
      <c r="H19" s="121">
        <v>60</v>
      </c>
      <c r="I19" s="115" t="s">
        <v>47</v>
      </c>
      <c r="J19" s="30">
        <f>IF(I19&lt;&gt;0,INDEX(Tablas!$G$18:$K$22,MATCH(C19,Tablas!$F$18:$F$22,0),MATCH(I19,Tablas!$G$17:$K$17,0)),0)</f>
        <v>50</v>
      </c>
      <c r="K19" s="113">
        <v>100</v>
      </c>
      <c r="L19" s="32">
        <f t="shared" si="1"/>
        <v>50</v>
      </c>
      <c r="M19" s="121">
        <v>60</v>
      </c>
      <c r="N19" s="115" t="s">
        <v>46</v>
      </c>
      <c r="O19" s="30">
        <f>IF(N19&lt;&gt;0,INDEX(Tablas!$G$18:$K$22,MATCH(C19,Tablas!$F$18:$F$22,0),MATCH(N19,Tablas!$G$17:$K$17,0)),0)</f>
        <v>50</v>
      </c>
      <c r="P19" s="113">
        <v>50</v>
      </c>
      <c r="Q19" s="32">
        <f t="shared" si="2"/>
        <v>0</v>
      </c>
      <c r="R19" s="115" t="s">
        <v>44</v>
      </c>
      <c r="S19" s="30">
        <f>IF(R19&lt;&gt;0,INDEX(Tablas!$G$18:$K$22,MATCH(C19,Tablas!$F$18:$F$22,0),MATCH(R19,Tablas!$G$17:$K$17,0)),0)</f>
        <v>50</v>
      </c>
      <c r="T19" s="113">
        <v>60</v>
      </c>
      <c r="U19" s="32">
        <f t="shared" si="3"/>
        <v>10</v>
      </c>
      <c r="V19" s="115" t="s">
        <v>44</v>
      </c>
      <c r="W19" s="30">
        <f>IF(V19&lt;&gt;0,INDEX(Tablas!$G$18:$K$22,MATCH(C19,Tablas!$F$18:$F$22,0),MATCH(V19,Tablas!$G$17:$K$17,0)),0)</f>
        <v>50</v>
      </c>
      <c r="X19" s="113">
        <v>60</v>
      </c>
      <c r="Y19" s="32">
        <f t="shared" si="4"/>
        <v>10</v>
      </c>
    </row>
    <row r="20" spans="1:25" x14ac:dyDescent="0.25">
      <c r="A20" s="8">
        <v>5</v>
      </c>
      <c r="B20" s="109" t="s">
        <v>79</v>
      </c>
      <c r="C20" s="110" t="s">
        <v>47</v>
      </c>
      <c r="D20" s="115" t="s">
        <v>47</v>
      </c>
      <c r="E20" s="30">
        <f>IF(D20&lt;&gt;0,INDEX(Tablas!$G$18:$K$22,MATCH(C20,Tablas!$F$18:$F$22,0),MATCH(D20,Tablas!$G$17:$K$17,0)),0)</f>
        <v>50</v>
      </c>
      <c r="F20" s="113">
        <v>55</v>
      </c>
      <c r="G20" s="32">
        <f t="shared" si="0"/>
        <v>5</v>
      </c>
      <c r="H20" s="121">
        <v>63</v>
      </c>
      <c r="I20" s="115" t="s">
        <v>47</v>
      </c>
      <c r="J20" s="30">
        <f>IF(I20&lt;&gt;0,INDEX(Tablas!$G$18:$K$22,MATCH(C20,Tablas!$F$18:$F$22,0),MATCH(I20,Tablas!$G$17:$K$17,0)),0)</f>
        <v>50</v>
      </c>
      <c r="K20" s="113">
        <v>100</v>
      </c>
      <c r="L20" s="32">
        <f t="shared" si="1"/>
        <v>50</v>
      </c>
      <c r="M20" s="121">
        <v>60</v>
      </c>
      <c r="N20" s="115" t="s">
        <v>48</v>
      </c>
      <c r="O20" s="30">
        <f>IF(N20&lt;&gt;0,INDEX(Tablas!$G$18:$K$22,MATCH(C20,Tablas!$F$18:$F$22,0),MATCH(N20,Tablas!$G$17:$K$17,0)),0)</f>
        <v>0</v>
      </c>
      <c r="P20" s="113">
        <v>50</v>
      </c>
      <c r="Q20" s="32">
        <f t="shared" si="2"/>
        <v>50</v>
      </c>
      <c r="R20" s="115" t="s">
        <v>45</v>
      </c>
      <c r="S20" s="30">
        <f>IF(R20&lt;&gt;0,INDEX(Tablas!$G$18:$K$22,MATCH(C20,Tablas!$F$18:$F$22,0),MATCH(R20,Tablas!$G$17:$K$17,0)),0)</f>
        <v>50</v>
      </c>
      <c r="T20" s="113">
        <v>60</v>
      </c>
      <c r="U20" s="32">
        <f t="shared" si="3"/>
        <v>10</v>
      </c>
      <c r="V20" s="115" t="s">
        <v>44</v>
      </c>
      <c r="W20" s="30">
        <f>IF(V20&lt;&gt;0,INDEX(Tablas!$G$18:$K$22,MATCH(C20,Tablas!$F$18:$F$22,0),MATCH(V20,Tablas!$G$17:$K$17,0)),0)</f>
        <v>50</v>
      </c>
      <c r="X20" s="113">
        <v>60</v>
      </c>
      <c r="Y20" s="32">
        <f t="shared" si="4"/>
        <v>10</v>
      </c>
    </row>
    <row r="21" spans="1:25" x14ac:dyDescent="0.25">
      <c r="A21" s="8">
        <v>6</v>
      </c>
      <c r="B21" s="109" t="s">
        <v>80</v>
      </c>
      <c r="C21" s="110" t="s">
        <v>47</v>
      </c>
      <c r="D21" s="115" t="s">
        <v>47</v>
      </c>
      <c r="E21" s="30">
        <f>IF(D21&lt;&gt;0,INDEX(Tablas!$G$18:$K$22,MATCH(C21,Tablas!$F$18:$F$22,0),MATCH(D21,Tablas!$G$17:$K$17,0)),0)</f>
        <v>50</v>
      </c>
      <c r="F21" s="113">
        <v>55</v>
      </c>
      <c r="G21" s="32">
        <f t="shared" si="0"/>
        <v>5</v>
      </c>
      <c r="H21" s="121">
        <v>63</v>
      </c>
      <c r="I21" s="115" t="s">
        <v>45</v>
      </c>
      <c r="J21" s="30">
        <f>IF(I21&lt;&gt;0,INDEX(Tablas!$G$18:$K$22,MATCH(C21,Tablas!$F$18:$F$22,0),MATCH(I21,Tablas!$G$17:$K$17,0)),0)</f>
        <v>50</v>
      </c>
      <c r="K21" s="113">
        <v>100</v>
      </c>
      <c r="L21" s="32">
        <f t="shared" si="1"/>
        <v>50</v>
      </c>
      <c r="M21" s="121">
        <v>60</v>
      </c>
      <c r="N21" s="115" t="s">
        <v>48</v>
      </c>
      <c r="O21" s="30">
        <f>IF(N21&lt;&gt;0,INDEX(Tablas!$G$18:$K$22,MATCH(C21,Tablas!$F$18:$F$22,0),MATCH(N21,Tablas!$G$17:$K$17,0)),0)</f>
        <v>0</v>
      </c>
      <c r="P21" s="113">
        <v>50</v>
      </c>
      <c r="Q21" s="32">
        <f t="shared" si="2"/>
        <v>50</v>
      </c>
      <c r="R21" s="115" t="s">
        <v>45</v>
      </c>
      <c r="S21" s="30">
        <f>IF(R21&lt;&gt;0,INDEX(Tablas!$G$18:$K$22,MATCH(C21,Tablas!$F$18:$F$22,0),MATCH(R21,Tablas!$G$17:$K$17,0)),0)</f>
        <v>50</v>
      </c>
      <c r="T21" s="113">
        <v>60</v>
      </c>
      <c r="U21" s="32">
        <f t="shared" si="3"/>
        <v>10</v>
      </c>
      <c r="V21" s="115" t="s">
        <v>44</v>
      </c>
      <c r="W21" s="30">
        <f>IF(V21&lt;&gt;0,INDEX(Tablas!$G$18:$K$22,MATCH(C21,Tablas!$F$18:$F$22,0),MATCH(V21,Tablas!$G$17:$K$17,0)),0)</f>
        <v>50</v>
      </c>
      <c r="X21" s="113">
        <v>60</v>
      </c>
      <c r="Y21" s="32">
        <f t="shared" si="4"/>
        <v>10</v>
      </c>
    </row>
    <row r="22" spans="1:25" x14ac:dyDescent="0.25">
      <c r="A22" s="8">
        <v>7</v>
      </c>
      <c r="B22" s="109" t="s">
        <v>81</v>
      </c>
      <c r="C22" s="110" t="s">
        <v>47</v>
      </c>
      <c r="D22" s="115" t="s">
        <v>47</v>
      </c>
      <c r="E22" s="30">
        <f>IF(D22&lt;&gt;0,INDEX(Tablas!$G$18:$K$22,MATCH(C22,Tablas!$F$18:$F$22,0),MATCH(D22,Tablas!$G$17:$K$17,0)),0)</f>
        <v>50</v>
      </c>
      <c r="F22" s="113">
        <v>55</v>
      </c>
      <c r="G22" s="32">
        <f t="shared" si="0"/>
        <v>5</v>
      </c>
      <c r="H22" s="121">
        <v>50</v>
      </c>
      <c r="I22" s="115" t="s">
        <v>47</v>
      </c>
      <c r="J22" s="30">
        <f>IF(I22&lt;&gt;0,INDEX(Tablas!$G$18:$K$22,MATCH(C22,Tablas!$F$18:$F$22,0),MATCH(I22,Tablas!$G$17:$K$17,0)),0)</f>
        <v>50</v>
      </c>
      <c r="K22" s="113">
        <v>100</v>
      </c>
      <c r="L22" s="32">
        <f t="shared" si="1"/>
        <v>50</v>
      </c>
      <c r="M22" s="121">
        <v>60</v>
      </c>
      <c r="N22" s="115" t="s">
        <v>48</v>
      </c>
      <c r="O22" s="30">
        <f>IF(N22&lt;&gt;0,INDEX(Tablas!$G$18:$K$22,MATCH(C22,Tablas!$F$18:$F$22,0),MATCH(N22,Tablas!$G$17:$K$17,0)),0)</f>
        <v>0</v>
      </c>
      <c r="P22" s="113">
        <v>50</v>
      </c>
      <c r="Q22" s="32">
        <f t="shared" si="2"/>
        <v>50</v>
      </c>
      <c r="R22" s="115" t="s">
        <v>45</v>
      </c>
      <c r="S22" s="30">
        <f>IF(R22&lt;&gt;0,INDEX(Tablas!$G$18:$K$22,MATCH(C22,Tablas!$F$18:$F$22,0),MATCH(R22,Tablas!$G$17:$K$17,0)),0)</f>
        <v>50</v>
      </c>
      <c r="T22" s="113">
        <v>60</v>
      </c>
      <c r="U22" s="32">
        <f t="shared" si="3"/>
        <v>10</v>
      </c>
      <c r="V22" s="115" t="s">
        <v>44</v>
      </c>
      <c r="W22" s="30">
        <f>IF(V22&lt;&gt;0,INDEX(Tablas!$G$18:$K$22,MATCH(C22,Tablas!$F$18:$F$22,0),MATCH(V22,Tablas!$G$17:$K$17,0)),0)</f>
        <v>50</v>
      </c>
      <c r="X22" s="113">
        <v>60</v>
      </c>
      <c r="Y22" s="32">
        <f t="shared" si="4"/>
        <v>10</v>
      </c>
    </row>
    <row r="23" spans="1:25" x14ac:dyDescent="0.25">
      <c r="A23" s="8">
        <v>8</v>
      </c>
      <c r="B23" s="109" t="s">
        <v>82</v>
      </c>
      <c r="C23" s="110" t="s">
        <v>47</v>
      </c>
      <c r="D23" s="115" t="s">
        <v>47</v>
      </c>
      <c r="E23" s="30">
        <f>IF(D23&lt;&gt;0,INDEX(Tablas!$G$18:$K$22,MATCH(C23,Tablas!$F$18:$F$22,0),MATCH(D23,Tablas!$G$17:$K$17,0)),0)</f>
        <v>50</v>
      </c>
      <c r="F23" s="113">
        <v>55</v>
      </c>
      <c r="G23" s="32">
        <f t="shared" si="0"/>
        <v>5</v>
      </c>
      <c r="H23" s="121">
        <v>50</v>
      </c>
      <c r="I23" s="115" t="s">
        <v>47</v>
      </c>
      <c r="J23" s="30">
        <f>IF(I23&lt;&gt;0,INDEX(Tablas!$G$18:$K$22,MATCH(C23,Tablas!$F$18:$F$22,0),MATCH(I23,Tablas!$G$17:$K$17,0)),0)</f>
        <v>50</v>
      </c>
      <c r="K23" s="113">
        <v>100</v>
      </c>
      <c r="L23" s="32">
        <f t="shared" si="1"/>
        <v>50</v>
      </c>
      <c r="M23" s="121">
        <v>60</v>
      </c>
      <c r="N23" s="115" t="s">
        <v>48</v>
      </c>
      <c r="O23" s="30">
        <f>IF(N23&lt;&gt;0,INDEX(Tablas!$G$18:$K$22,MATCH(C23,Tablas!$F$18:$F$22,0),MATCH(N23,Tablas!$G$17:$K$17,0)),0)</f>
        <v>0</v>
      </c>
      <c r="P23" s="113">
        <v>50</v>
      </c>
      <c r="Q23" s="32">
        <f t="shared" si="2"/>
        <v>50</v>
      </c>
      <c r="R23" s="115" t="s">
        <v>45</v>
      </c>
      <c r="S23" s="30">
        <f>IF(R23&lt;&gt;0,INDEX(Tablas!$G$18:$K$22,MATCH(C23,Tablas!$F$18:$F$22,0),MATCH(R23,Tablas!$G$17:$K$17,0)),0)</f>
        <v>50</v>
      </c>
      <c r="T23" s="113">
        <v>60</v>
      </c>
      <c r="U23" s="32">
        <f t="shared" si="3"/>
        <v>10</v>
      </c>
      <c r="V23" s="115" t="s">
        <v>44</v>
      </c>
      <c r="W23" s="30">
        <f>IF(V23&lt;&gt;0,INDEX(Tablas!$G$18:$K$22,MATCH(C23,Tablas!$F$18:$F$22,0),MATCH(V23,Tablas!$G$17:$K$17,0)),0)</f>
        <v>50</v>
      </c>
      <c r="X23" s="113">
        <v>60</v>
      </c>
      <c r="Y23" s="32">
        <f t="shared" si="4"/>
        <v>10</v>
      </c>
    </row>
    <row r="24" spans="1:25" x14ac:dyDescent="0.25">
      <c r="A24" s="8">
        <v>9</v>
      </c>
      <c r="B24" s="109" t="s">
        <v>83</v>
      </c>
      <c r="C24" s="110" t="s">
        <v>47</v>
      </c>
      <c r="D24" s="115" t="s">
        <v>47</v>
      </c>
      <c r="E24" s="30">
        <f>IF(D24&lt;&gt;0,INDEX(Tablas!$G$18:$K$22,MATCH(C24,Tablas!$F$18:$F$22,0),MATCH(D24,Tablas!$G$17:$K$17,0)),0)</f>
        <v>50</v>
      </c>
      <c r="F24" s="113">
        <v>55</v>
      </c>
      <c r="G24" s="32">
        <f t="shared" si="0"/>
        <v>5</v>
      </c>
      <c r="H24" s="121">
        <v>60</v>
      </c>
      <c r="I24" s="115" t="s">
        <v>47</v>
      </c>
      <c r="J24" s="30">
        <f>IF(I24&lt;&gt;0,INDEX(Tablas!$G$18:$K$22,MATCH(C24,Tablas!$F$18:$F$22,0),MATCH(I24,Tablas!$G$17:$K$17,0)),0)</f>
        <v>50</v>
      </c>
      <c r="K24" s="113">
        <v>100</v>
      </c>
      <c r="L24" s="32">
        <f t="shared" si="1"/>
        <v>50</v>
      </c>
      <c r="M24" s="121">
        <v>60</v>
      </c>
      <c r="N24" s="115" t="s">
        <v>48</v>
      </c>
      <c r="O24" s="30">
        <f>IF(N24&lt;&gt;0,INDEX(Tablas!$G$18:$K$22,MATCH(C24,Tablas!$F$18:$F$22,0),MATCH(N24,Tablas!$G$17:$K$17,0)),0)</f>
        <v>0</v>
      </c>
      <c r="P24" s="113">
        <v>50</v>
      </c>
      <c r="Q24" s="32">
        <f t="shared" si="2"/>
        <v>50</v>
      </c>
      <c r="R24" s="115" t="s">
        <v>45</v>
      </c>
      <c r="S24" s="30">
        <f>IF(R24&lt;&gt;0,INDEX(Tablas!$G$18:$K$22,MATCH(C24,Tablas!$F$18:$F$22,0),MATCH(R24,Tablas!$G$17:$K$17,0)),0)</f>
        <v>50</v>
      </c>
      <c r="T24" s="113">
        <v>60</v>
      </c>
      <c r="U24" s="32">
        <f t="shared" si="3"/>
        <v>10</v>
      </c>
      <c r="V24" s="115" t="s">
        <v>44</v>
      </c>
      <c r="W24" s="30">
        <f>IF(V24&lt;&gt;0,INDEX(Tablas!$G$18:$K$22,MATCH(C24,Tablas!$F$18:$F$22,0),MATCH(V24,Tablas!$G$17:$K$17,0)),0)</f>
        <v>50</v>
      </c>
      <c r="X24" s="113">
        <v>60</v>
      </c>
      <c r="Y24" s="32">
        <f t="shared" si="4"/>
        <v>10</v>
      </c>
    </row>
    <row r="25" spans="1:25" x14ac:dyDescent="0.25">
      <c r="A25" s="8">
        <v>10</v>
      </c>
      <c r="B25" s="109"/>
      <c r="C25" s="110"/>
      <c r="D25" s="115"/>
      <c r="E25" s="30">
        <f>IF(D25&lt;&gt;0,INDEX(Tablas!$G$18:$K$22,MATCH(C25,Tablas!$F$18:$F$22,0),MATCH(D25,Tablas!$G$17:$K$17,0)),0)</f>
        <v>0</v>
      </c>
      <c r="F25" s="113"/>
      <c r="G25" s="32" t="str">
        <f t="shared" si="0"/>
        <v>n/a</v>
      </c>
      <c r="H25" s="121"/>
      <c r="I25" s="115"/>
      <c r="J25" s="30">
        <f>IF(I25&lt;&gt;0,INDEX(Tablas!$G$18:$K$22,MATCH(C25,Tablas!$F$18:$F$22,0),MATCH(I25,Tablas!$G$17:$K$17,0)),0)</f>
        <v>0</v>
      </c>
      <c r="K25" s="113"/>
      <c r="L25" s="32" t="str">
        <f t="shared" si="1"/>
        <v>n/a</v>
      </c>
      <c r="M25" s="121"/>
      <c r="N25" s="115"/>
      <c r="O25" s="30">
        <f>IF(N25&lt;&gt;0,INDEX(Tablas!$G$18:$K$22,MATCH(C25,Tablas!$F$18:$F$22,0),MATCH(N25,Tablas!$G$17:$K$17,0)),0)</f>
        <v>0</v>
      </c>
      <c r="P25" s="113"/>
      <c r="Q25" s="32" t="str">
        <f t="shared" si="2"/>
        <v>n/a</v>
      </c>
      <c r="R25" s="115"/>
      <c r="S25" s="30">
        <f>IF(R25&lt;&gt;0,INDEX(Tablas!$G$18:$K$22,MATCH(C25,Tablas!$F$18:$F$22,0),MATCH(R25,Tablas!$G$17:$K$17,0)),0)</f>
        <v>0</v>
      </c>
      <c r="T25" s="113"/>
      <c r="U25" s="32" t="str">
        <f t="shared" si="3"/>
        <v>n/a</v>
      </c>
      <c r="V25" s="115"/>
      <c r="W25" s="30">
        <f>IF(V25&lt;&gt;0,INDEX(Tablas!$G$18:$K$22,MATCH(C25,Tablas!$F$18:$F$22,0),MATCH(V25,Tablas!$G$17:$K$17,0)),0)</f>
        <v>0</v>
      </c>
      <c r="X25" s="113"/>
      <c r="Y25" s="32" t="str">
        <f t="shared" si="4"/>
        <v>n/a</v>
      </c>
    </row>
    <row r="26" spans="1:25" x14ac:dyDescent="0.25">
      <c r="A26" s="8">
        <v>11</v>
      </c>
      <c r="B26" s="109"/>
      <c r="C26" s="110"/>
      <c r="D26" s="115"/>
      <c r="E26" s="30">
        <f>IF(D26&lt;&gt;0,INDEX(Tablas!$G$18:$K$22,MATCH(C26,Tablas!$F$18:$F$22,0),MATCH(D26,Tablas!$G$17:$K$17,0)),0)</f>
        <v>0</v>
      </c>
      <c r="F26" s="113"/>
      <c r="G26" s="32" t="str">
        <f t="shared" si="0"/>
        <v>n/a</v>
      </c>
      <c r="H26" s="121"/>
      <c r="I26" s="115"/>
      <c r="J26" s="30">
        <f>IF(I26&lt;&gt;0,INDEX(Tablas!$G$18:$K$22,MATCH(C26,Tablas!$F$18:$F$22,0),MATCH(I26,Tablas!$G$17:$K$17,0)),0)</f>
        <v>0</v>
      </c>
      <c r="K26" s="113"/>
      <c r="L26" s="32" t="str">
        <f t="shared" si="1"/>
        <v>n/a</v>
      </c>
      <c r="M26" s="121"/>
      <c r="N26" s="115"/>
      <c r="O26" s="30">
        <f>IF(N26&lt;&gt;0,INDEX(Tablas!$G$18:$K$22,MATCH(C26,Tablas!$F$18:$F$22,0),MATCH(N26,Tablas!$G$17:$K$17,0)),0)</f>
        <v>0</v>
      </c>
      <c r="P26" s="113"/>
      <c r="Q26" s="32" t="str">
        <f t="shared" si="2"/>
        <v>n/a</v>
      </c>
      <c r="R26" s="115"/>
      <c r="S26" s="30">
        <f>IF(R26&lt;&gt;0,INDEX(Tablas!$G$18:$K$22,MATCH(C26,Tablas!$F$18:$F$22,0),MATCH(R26,Tablas!$G$17:$K$17,0)),0)</f>
        <v>0</v>
      </c>
      <c r="T26" s="113"/>
      <c r="U26" s="32" t="str">
        <f t="shared" si="3"/>
        <v>n/a</v>
      </c>
      <c r="V26" s="115"/>
      <c r="W26" s="30">
        <f>IF(V26&lt;&gt;0,INDEX(Tablas!$G$18:$K$22,MATCH(C26,Tablas!$F$18:$F$22,0),MATCH(V26,Tablas!$G$17:$K$17,0)),0)</f>
        <v>0</v>
      </c>
      <c r="X26" s="113"/>
      <c r="Y26" s="32" t="str">
        <f t="shared" si="4"/>
        <v>n/a</v>
      </c>
    </row>
    <row r="27" spans="1:25" x14ac:dyDescent="0.25">
      <c r="A27" s="8">
        <v>12</v>
      </c>
      <c r="B27" s="109"/>
      <c r="C27" s="110"/>
      <c r="D27" s="115"/>
      <c r="E27" s="30">
        <f>IF(D27&lt;&gt;0,INDEX(Tablas!$G$18:$K$22,MATCH(C27,Tablas!$F$18:$F$22,0),MATCH(D27,Tablas!$G$17:$K$17,0)),0)</f>
        <v>0</v>
      </c>
      <c r="F27" s="113"/>
      <c r="G27" s="32" t="str">
        <f t="shared" si="0"/>
        <v>n/a</v>
      </c>
      <c r="H27" s="121"/>
      <c r="I27" s="115"/>
      <c r="J27" s="30">
        <f>IF(I27&lt;&gt;0,INDEX(Tablas!$G$18:$K$22,MATCH(C27,Tablas!$F$18:$F$22,0),MATCH(I27,Tablas!$G$17:$K$17,0)),0)</f>
        <v>0</v>
      </c>
      <c r="K27" s="113"/>
      <c r="L27" s="32" t="str">
        <f t="shared" si="1"/>
        <v>n/a</v>
      </c>
      <c r="M27" s="121"/>
      <c r="N27" s="115"/>
      <c r="O27" s="30">
        <f>IF(N27&lt;&gt;0,INDEX(Tablas!$G$18:$K$22,MATCH(C27,Tablas!$F$18:$F$22,0),MATCH(N27,Tablas!$G$17:$K$17,0)),0)</f>
        <v>0</v>
      </c>
      <c r="P27" s="113"/>
      <c r="Q27" s="32" t="str">
        <f t="shared" si="2"/>
        <v>n/a</v>
      </c>
      <c r="R27" s="115"/>
      <c r="S27" s="30">
        <f>IF(R27&lt;&gt;0,INDEX(Tablas!$G$18:$K$22,MATCH(C27,Tablas!$F$18:$F$22,0),MATCH(R27,Tablas!$G$17:$K$17,0)),0)</f>
        <v>0</v>
      </c>
      <c r="T27" s="113"/>
      <c r="U27" s="32" t="str">
        <f t="shared" si="3"/>
        <v>n/a</v>
      </c>
      <c r="V27" s="115"/>
      <c r="W27" s="30">
        <f>IF(V27&lt;&gt;0,INDEX(Tablas!$G$18:$K$22,MATCH(C27,Tablas!$F$18:$F$22,0),MATCH(V27,Tablas!$G$17:$K$17,0)),0)</f>
        <v>0</v>
      </c>
      <c r="X27" s="113"/>
      <c r="Y27" s="32" t="str">
        <f t="shared" si="4"/>
        <v>n/a</v>
      </c>
    </row>
    <row r="28" spans="1:25" x14ac:dyDescent="0.25">
      <c r="A28" s="8">
        <v>13</v>
      </c>
      <c r="B28" s="109"/>
      <c r="C28" s="110"/>
      <c r="D28" s="115"/>
      <c r="E28" s="30">
        <f>IF(D28&lt;&gt;0,INDEX(Tablas!$G$18:$K$22,MATCH(C28,Tablas!$F$18:$F$22,0),MATCH(D28,Tablas!$G$17:$K$17,0)),0)</f>
        <v>0</v>
      </c>
      <c r="F28" s="113"/>
      <c r="G28" s="32" t="str">
        <f t="shared" si="0"/>
        <v>n/a</v>
      </c>
      <c r="H28" s="121"/>
      <c r="I28" s="115"/>
      <c r="J28" s="30">
        <f>IF(I28&lt;&gt;0,INDEX(Tablas!$G$18:$K$22,MATCH(C28,Tablas!$F$18:$F$22,0),MATCH(I28,Tablas!$G$17:$K$17,0)),0)</f>
        <v>0</v>
      </c>
      <c r="K28" s="113"/>
      <c r="L28" s="32" t="str">
        <f t="shared" si="1"/>
        <v>n/a</v>
      </c>
      <c r="M28" s="121"/>
      <c r="N28" s="115"/>
      <c r="O28" s="30">
        <f>IF(N28&lt;&gt;0,INDEX(Tablas!$G$18:$K$22,MATCH(C28,Tablas!$F$18:$F$22,0),MATCH(N28,Tablas!$G$17:$K$17,0)),0)</f>
        <v>0</v>
      </c>
      <c r="P28" s="113"/>
      <c r="Q28" s="32" t="str">
        <f t="shared" si="2"/>
        <v>n/a</v>
      </c>
      <c r="R28" s="115"/>
      <c r="S28" s="30">
        <f>IF(R28&lt;&gt;0,INDEX(Tablas!$G$18:$K$22,MATCH(C28,Tablas!$F$18:$F$22,0),MATCH(R28,Tablas!$G$17:$K$17,0)),0)</f>
        <v>0</v>
      </c>
      <c r="T28" s="113"/>
      <c r="U28" s="32" t="str">
        <f t="shared" si="3"/>
        <v>n/a</v>
      </c>
      <c r="V28" s="115"/>
      <c r="W28" s="30">
        <f>IF(V28&lt;&gt;0,INDEX(Tablas!$G$18:$K$22,MATCH(C28,Tablas!$F$18:$F$22,0),MATCH(V28,Tablas!$G$17:$K$17,0)),0)</f>
        <v>0</v>
      </c>
      <c r="X28" s="113"/>
      <c r="Y28" s="32" t="str">
        <f t="shared" si="4"/>
        <v>n/a</v>
      </c>
    </row>
    <row r="29" spans="1:25" x14ac:dyDescent="0.25">
      <c r="A29" s="8">
        <v>14</v>
      </c>
      <c r="B29" s="109"/>
      <c r="C29" s="110"/>
      <c r="D29" s="115"/>
      <c r="E29" s="30">
        <f>IF(D29&lt;&gt;0,INDEX(Tablas!$G$18:$K$22,MATCH(C29,Tablas!$F$18:$F$22,0),MATCH(D29,Tablas!$G$17:$K$17,0)),0)</f>
        <v>0</v>
      </c>
      <c r="F29" s="113"/>
      <c r="G29" s="32" t="str">
        <f t="shared" si="0"/>
        <v>n/a</v>
      </c>
      <c r="H29" s="121"/>
      <c r="I29" s="115"/>
      <c r="J29" s="30">
        <f>IF(I29&lt;&gt;0,INDEX(Tablas!$G$18:$K$22,MATCH(C29,Tablas!$F$18:$F$22,0),MATCH(I29,Tablas!$G$17:$K$17,0)),0)</f>
        <v>0</v>
      </c>
      <c r="K29" s="113"/>
      <c r="L29" s="32" t="str">
        <f t="shared" si="1"/>
        <v>n/a</v>
      </c>
      <c r="M29" s="121"/>
      <c r="N29" s="115"/>
      <c r="O29" s="30">
        <f>IF(N29&lt;&gt;0,INDEX(Tablas!$G$18:$K$22,MATCH(C29,Tablas!$F$18:$F$22,0),MATCH(N29,Tablas!$G$17:$K$17,0)),0)</f>
        <v>0</v>
      </c>
      <c r="P29" s="113"/>
      <c r="Q29" s="32" t="str">
        <f t="shared" si="2"/>
        <v>n/a</v>
      </c>
      <c r="R29" s="115"/>
      <c r="S29" s="30">
        <f>IF(R29&lt;&gt;0,INDEX(Tablas!$G$18:$K$22,MATCH(C29,Tablas!$F$18:$F$22,0),MATCH(R29,Tablas!$G$17:$K$17,0)),0)</f>
        <v>0</v>
      </c>
      <c r="T29" s="113"/>
      <c r="U29" s="32" t="str">
        <f t="shared" si="3"/>
        <v>n/a</v>
      </c>
      <c r="V29" s="115"/>
      <c r="W29" s="30">
        <f>IF(V29&lt;&gt;0,INDEX(Tablas!$G$18:$K$22,MATCH(C29,Tablas!$F$18:$F$22,0),MATCH(V29,Tablas!$G$17:$K$17,0)),0)</f>
        <v>0</v>
      </c>
      <c r="X29" s="113"/>
      <c r="Y29" s="32" t="str">
        <f t="shared" si="4"/>
        <v>n/a</v>
      </c>
    </row>
    <row r="30" spans="1:25" x14ac:dyDescent="0.25">
      <c r="A30" s="8">
        <v>15</v>
      </c>
      <c r="B30" s="109"/>
      <c r="C30" s="110"/>
      <c r="D30" s="115"/>
      <c r="E30" s="30">
        <f>IF(D30&lt;&gt;0,INDEX(Tablas!$G$18:$K$22,MATCH(C30,Tablas!$F$18:$F$22,0),MATCH(D30,Tablas!$G$17:$K$17,0)),0)</f>
        <v>0</v>
      </c>
      <c r="F30" s="113"/>
      <c r="G30" s="32" t="str">
        <f t="shared" si="0"/>
        <v>n/a</v>
      </c>
      <c r="H30" s="121"/>
      <c r="I30" s="115"/>
      <c r="J30" s="30">
        <f>IF(I30&lt;&gt;0,INDEX(Tablas!$G$18:$K$22,MATCH(C30,Tablas!$F$18:$F$22,0),MATCH(I30,Tablas!$G$17:$K$17,0)),0)</f>
        <v>0</v>
      </c>
      <c r="K30" s="113"/>
      <c r="L30" s="32" t="str">
        <f t="shared" si="1"/>
        <v>n/a</v>
      </c>
      <c r="M30" s="121"/>
      <c r="N30" s="115"/>
      <c r="O30" s="30">
        <f>IF(N30&lt;&gt;0,INDEX(Tablas!$G$18:$K$22,MATCH(C30,Tablas!$F$18:$F$22,0),MATCH(N30,Tablas!$G$17:$K$17,0)),0)</f>
        <v>0</v>
      </c>
      <c r="P30" s="113"/>
      <c r="Q30" s="32" t="str">
        <f t="shared" si="2"/>
        <v>n/a</v>
      </c>
      <c r="R30" s="115"/>
      <c r="S30" s="30">
        <f>IF(R30&lt;&gt;0,INDEX(Tablas!$G$18:$K$22,MATCH(C30,Tablas!$F$18:$F$22,0),MATCH(R30,Tablas!$G$17:$K$17,0)),0)</f>
        <v>0</v>
      </c>
      <c r="T30" s="113"/>
      <c r="U30" s="32" t="str">
        <f t="shared" si="3"/>
        <v>n/a</v>
      </c>
      <c r="V30" s="115"/>
      <c r="W30" s="30">
        <f>IF(V30&lt;&gt;0,INDEX(Tablas!$G$18:$K$22,MATCH(C30,Tablas!$F$18:$F$22,0),MATCH(V30,Tablas!$G$17:$K$17,0)),0)</f>
        <v>0</v>
      </c>
      <c r="X30" s="113"/>
      <c r="Y30" s="32" t="str">
        <f t="shared" si="4"/>
        <v>n/a</v>
      </c>
    </row>
    <row r="31" spans="1:25" x14ac:dyDescent="0.25">
      <c r="A31" s="8">
        <v>16</v>
      </c>
      <c r="B31" s="109"/>
      <c r="C31" s="110"/>
      <c r="D31" s="115"/>
      <c r="E31" s="30">
        <f>IF(D31&lt;&gt;0,INDEX(Tablas!$G$18:$K$22,MATCH(C31,Tablas!$F$18:$F$22,0),MATCH(D31,Tablas!$G$17:$K$17,0)),0)</f>
        <v>0</v>
      </c>
      <c r="F31" s="113"/>
      <c r="G31" s="32" t="str">
        <f t="shared" si="0"/>
        <v>n/a</v>
      </c>
      <c r="H31" s="121"/>
      <c r="I31" s="115"/>
      <c r="J31" s="30">
        <f>IF(I31&lt;&gt;0,INDEX(Tablas!$G$18:$K$22,MATCH(C31,Tablas!$F$18:$F$22,0),MATCH(I31,Tablas!$G$17:$K$17,0)),0)</f>
        <v>0</v>
      </c>
      <c r="K31" s="113"/>
      <c r="L31" s="32" t="str">
        <f t="shared" si="1"/>
        <v>n/a</v>
      </c>
      <c r="M31" s="121"/>
      <c r="N31" s="115"/>
      <c r="O31" s="30">
        <f>IF(N31&lt;&gt;0,INDEX(Tablas!$G$18:$K$22,MATCH(C31,Tablas!$F$18:$F$22,0),MATCH(N31,Tablas!$G$17:$K$17,0)),0)</f>
        <v>0</v>
      </c>
      <c r="P31" s="113"/>
      <c r="Q31" s="32" t="str">
        <f t="shared" si="2"/>
        <v>n/a</v>
      </c>
      <c r="R31" s="115"/>
      <c r="S31" s="30">
        <f>IF(R31&lt;&gt;0,INDEX(Tablas!$G$18:$K$22,MATCH(C31,Tablas!$F$18:$F$22,0),MATCH(R31,Tablas!$G$17:$K$17,0)),0)</f>
        <v>0</v>
      </c>
      <c r="T31" s="113"/>
      <c r="U31" s="32" t="str">
        <f t="shared" si="3"/>
        <v>n/a</v>
      </c>
      <c r="V31" s="115"/>
      <c r="W31" s="30">
        <f>IF(V31&lt;&gt;0,INDEX(Tablas!$G$18:$K$22,MATCH(C31,Tablas!$F$18:$F$22,0),MATCH(V31,Tablas!$G$17:$K$17,0)),0)</f>
        <v>0</v>
      </c>
      <c r="X31" s="113"/>
      <c r="Y31" s="32" t="str">
        <f t="shared" si="4"/>
        <v>n/a</v>
      </c>
    </row>
    <row r="32" spans="1:25" x14ac:dyDescent="0.25">
      <c r="A32" s="8">
        <v>17</v>
      </c>
      <c r="B32" s="109"/>
      <c r="C32" s="110"/>
      <c r="D32" s="115"/>
      <c r="E32" s="30">
        <f>IF(D32&lt;&gt;0,INDEX(Tablas!$G$18:$K$22,MATCH(C32,Tablas!$F$18:$F$22,0),MATCH(D32,Tablas!$G$17:$K$17,0)),0)</f>
        <v>0</v>
      </c>
      <c r="F32" s="113"/>
      <c r="G32" s="32" t="str">
        <f t="shared" si="0"/>
        <v>n/a</v>
      </c>
      <c r="H32" s="121"/>
      <c r="I32" s="115"/>
      <c r="J32" s="30">
        <f>IF(I32&lt;&gt;0,INDEX(Tablas!$G$18:$K$22,MATCH(C32,Tablas!$F$18:$F$22,0),MATCH(I32,Tablas!$G$17:$K$17,0)),0)</f>
        <v>0</v>
      </c>
      <c r="K32" s="113"/>
      <c r="L32" s="32" t="str">
        <f t="shared" si="1"/>
        <v>n/a</v>
      </c>
      <c r="M32" s="121"/>
      <c r="N32" s="115"/>
      <c r="O32" s="30">
        <f>IF(N32&lt;&gt;0,INDEX(Tablas!$G$18:$K$22,MATCH(C32,Tablas!$F$18:$F$22,0),MATCH(N32,Tablas!$G$17:$K$17,0)),0)</f>
        <v>0</v>
      </c>
      <c r="P32" s="113"/>
      <c r="Q32" s="32" t="str">
        <f t="shared" si="2"/>
        <v>n/a</v>
      </c>
      <c r="R32" s="115"/>
      <c r="S32" s="30">
        <f>IF(R32&lt;&gt;0,INDEX(Tablas!$G$18:$K$22,MATCH(C32,Tablas!$F$18:$F$22,0),MATCH(R32,Tablas!$G$17:$K$17,0)),0)</f>
        <v>0</v>
      </c>
      <c r="T32" s="113"/>
      <c r="U32" s="32" t="str">
        <f t="shared" si="3"/>
        <v>n/a</v>
      </c>
      <c r="V32" s="115"/>
      <c r="W32" s="30">
        <f>IF(V32&lt;&gt;0,INDEX(Tablas!$G$18:$K$22,MATCH(C32,Tablas!$F$18:$F$22,0),MATCH(V32,Tablas!$G$17:$K$17,0)),0)</f>
        <v>0</v>
      </c>
      <c r="X32" s="113"/>
      <c r="Y32" s="32" t="str">
        <f t="shared" si="4"/>
        <v>n/a</v>
      </c>
    </row>
    <row r="33" spans="1:25" x14ac:dyDescent="0.25">
      <c r="A33" s="8">
        <v>18</v>
      </c>
      <c r="B33" s="109"/>
      <c r="C33" s="110"/>
      <c r="D33" s="115"/>
      <c r="E33" s="30">
        <f>IF(D33&lt;&gt;0,INDEX(Tablas!$G$18:$K$22,MATCH(C33,Tablas!$F$18:$F$22,0),MATCH(D33,Tablas!$G$17:$K$17,0)),0)</f>
        <v>0</v>
      </c>
      <c r="F33" s="113"/>
      <c r="G33" s="32" t="str">
        <f t="shared" si="0"/>
        <v>n/a</v>
      </c>
      <c r="H33" s="121"/>
      <c r="I33" s="115"/>
      <c r="J33" s="30">
        <f>IF(I33&lt;&gt;0,INDEX(Tablas!$G$18:$K$22,MATCH(C33,Tablas!$F$18:$F$22,0),MATCH(I33,Tablas!$G$17:$K$17,0)),0)</f>
        <v>0</v>
      </c>
      <c r="K33" s="113"/>
      <c r="L33" s="32" t="str">
        <f t="shared" si="1"/>
        <v>n/a</v>
      </c>
      <c r="M33" s="121"/>
      <c r="N33" s="115"/>
      <c r="O33" s="30">
        <f>IF(N33&lt;&gt;0,INDEX(Tablas!$G$18:$K$22,MATCH(C33,Tablas!$F$18:$F$22,0),MATCH(N33,Tablas!$G$17:$K$17,0)),0)</f>
        <v>0</v>
      </c>
      <c r="P33" s="113"/>
      <c r="Q33" s="32" t="str">
        <f t="shared" si="2"/>
        <v>n/a</v>
      </c>
      <c r="R33" s="115"/>
      <c r="S33" s="30">
        <f>IF(R33&lt;&gt;0,INDEX(Tablas!$G$18:$K$22,MATCH(C33,Tablas!$F$18:$F$22,0),MATCH(R33,Tablas!$G$17:$K$17,0)),0)</f>
        <v>0</v>
      </c>
      <c r="T33" s="113"/>
      <c r="U33" s="32" t="str">
        <f t="shared" si="3"/>
        <v>n/a</v>
      </c>
      <c r="V33" s="115"/>
      <c r="W33" s="30">
        <f>IF(V33&lt;&gt;0,INDEX(Tablas!$G$18:$K$22,MATCH(C33,Tablas!$F$18:$F$22,0),MATCH(V33,Tablas!$G$17:$K$17,0)),0)</f>
        <v>0</v>
      </c>
      <c r="X33" s="113"/>
      <c r="Y33" s="32" t="str">
        <f t="shared" si="4"/>
        <v>n/a</v>
      </c>
    </row>
    <row r="34" spans="1:25" x14ac:dyDescent="0.25">
      <c r="A34" s="8">
        <v>19</v>
      </c>
      <c r="B34" s="109"/>
      <c r="C34" s="110"/>
      <c r="D34" s="115"/>
      <c r="E34" s="30">
        <f>IF(D34&lt;&gt;0,INDEX(Tablas!$G$18:$K$22,MATCH(C34,Tablas!$F$18:$F$22,0),MATCH(D34,Tablas!$G$17:$K$17,0)),0)</f>
        <v>0</v>
      </c>
      <c r="F34" s="113"/>
      <c r="G34" s="32" t="str">
        <f t="shared" si="0"/>
        <v>n/a</v>
      </c>
      <c r="H34" s="121"/>
      <c r="I34" s="115"/>
      <c r="J34" s="30">
        <f>IF(I34&lt;&gt;0,INDEX(Tablas!$G$18:$K$22,MATCH(C34,Tablas!$F$18:$F$22,0),MATCH(I34,Tablas!$G$17:$K$17,0)),0)</f>
        <v>0</v>
      </c>
      <c r="K34" s="113"/>
      <c r="L34" s="32" t="str">
        <f t="shared" si="1"/>
        <v>n/a</v>
      </c>
      <c r="M34" s="121"/>
      <c r="N34" s="115"/>
      <c r="O34" s="30">
        <f>IF(N34&lt;&gt;0,INDEX(Tablas!$G$18:$K$22,MATCH(C34,Tablas!$F$18:$F$22,0),MATCH(N34,Tablas!$G$17:$K$17,0)),0)</f>
        <v>0</v>
      </c>
      <c r="P34" s="113"/>
      <c r="Q34" s="32" t="str">
        <f t="shared" si="2"/>
        <v>n/a</v>
      </c>
      <c r="R34" s="115"/>
      <c r="S34" s="30">
        <f>IF(R34&lt;&gt;0,INDEX(Tablas!$G$18:$K$22,MATCH(C34,Tablas!$F$18:$F$22,0),MATCH(R34,Tablas!$G$17:$K$17,0)),0)</f>
        <v>0</v>
      </c>
      <c r="T34" s="113"/>
      <c r="U34" s="32" t="str">
        <f t="shared" si="3"/>
        <v>n/a</v>
      </c>
      <c r="V34" s="115"/>
      <c r="W34" s="30">
        <f>IF(V34&lt;&gt;0,INDEX(Tablas!$G$18:$K$22,MATCH(C34,Tablas!$F$18:$F$22,0),MATCH(V34,Tablas!$G$17:$K$17,0)),0)</f>
        <v>0</v>
      </c>
      <c r="X34" s="113"/>
      <c r="Y34" s="32" t="str">
        <f t="shared" si="4"/>
        <v>n/a</v>
      </c>
    </row>
    <row r="35" spans="1:25" x14ac:dyDescent="0.25">
      <c r="A35" s="8">
        <v>20</v>
      </c>
      <c r="B35" s="109"/>
      <c r="C35" s="110"/>
      <c r="D35" s="115"/>
      <c r="E35" s="30">
        <f>IF(D35&lt;&gt;0,INDEX(Tablas!$G$18:$K$22,MATCH(C35,Tablas!$F$18:$F$22,0),MATCH(D35,Tablas!$G$17:$K$17,0)),0)</f>
        <v>0</v>
      </c>
      <c r="F35" s="113"/>
      <c r="G35" s="32" t="str">
        <f t="shared" si="0"/>
        <v>n/a</v>
      </c>
      <c r="H35" s="121"/>
      <c r="I35" s="115"/>
      <c r="J35" s="30">
        <f>IF(I35&lt;&gt;0,INDEX(Tablas!$G$18:$K$22,MATCH(C35,Tablas!$F$18:$F$22,0),MATCH(I35,Tablas!$G$17:$K$17,0)),0)</f>
        <v>0</v>
      </c>
      <c r="K35" s="113"/>
      <c r="L35" s="32" t="str">
        <f t="shared" si="1"/>
        <v>n/a</v>
      </c>
      <c r="M35" s="121"/>
      <c r="N35" s="115"/>
      <c r="O35" s="30">
        <f>IF(N35&lt;&gt;0,INDEX(Tablas!$G$18:$K$22,MATCH(C35,Tablas!$F$18:$F$22,0),MATCH(N35,Tablas!$G$17:$K$17,0)),0)</f>
        <v>0</v>
      </c>
      <c r="P35" s="113"/>
      <c r="Q35" s="32" t="str">
        <f t="shared" si="2"/>
        <v>n/a</v>
      </c>
      <c r="R35" s="115"/>
      <c r="S35" s="30">
        <f>IF(R35&lt;&gt;0,INDEX(Tablas!$G$18:$K$22,MATCH(C35,Tablas!$F$18:$F$22,0),MATCH(R35,Tablas!$G$17:$K$17,0)),0)</f>
        <v>0</v>
      </c>
      <c r="T35" s="113"/>
      <c r="U35" s="32" t="str">
        <f t="shared" si="3"/>
        <v>n/a</v>
      </c>
      <c r="V35" s="115"/>
      <c r="W35" s="30">
        <f>IF(V35&lt;&gt;0,INDEX(Tablas!$G$18:$K$22,MATCH(C35,Tablas!$F$18:$F$22,0),MATCH(V35,Tablas!$G$17:$K$17,0)),0)</f>
        <v>0</v>
      </c>
      <c r="X35" s="113"/>
      <c r="Y35" s="32" t="str">
        <f t="shared" si="4"/>
        <v>n/a</v>
      </c>
    </row>
    <row r="36" spans="1:25" x14ac:dyDescent="0.25">
      <c r="A36" s="8">
        <v>21</v>
      </c>
      <c r="B36" s="109"/>
      <c r="C36" s="110"/>
      <c r="D36" s="115"/>
      <c r="E36" s="30">
        <f>IF(D36&lt;&gt;0,INDEX(Tablas!$G$18:$K$22,MATCH(C36,Tablas!$F$18:$F$22,0),MATCH(D36,Tablas!$G$17:$K$17,0)),0)</f>
        <v>0</v>
      </c>
      <c r="F36" s="113"/>
      <c r="G36" s="32" t="str">
        <f t="shared" si="0"/>
        <v>n/a</v>
      </c>
      <c r="H36" s="121"/>
      <c r="I36" s="115"/>
      <c r="J36" s="30">
        <f>IF(I36&lt;&gt;0,INDEX(Tablas!$G$18:$K$22,MATCH(C36,Tablas!$F$18:$F$22,0),MATCH(I36,Tablas!$G$17:$K$17,0)),0)</f>
        <v>0</v>
      </c>
      <c r="K36" s="113"/>
      <c r="L36" s="32" t="str">
        <f t="shared" si="1"/>
        <v>n/a</v>
      </c>
      <c r="M36" s="121"/>
      <c r="N36" s="115"/>
      <c r="O36" s="30">
        <f>IF(N36&lt;&gt;0,INDEX(Tablas!$G$18:$K$22,MATCH(C36,Tablas!$F$18:$F$22,0),MATCH(N36,Tablas!$G$17:$K$17,0)),0)</f>
        <v>0</v>
      </c>
      <c r="P36" s="113"/>
      <c r="Q36" s="32" t="str">
        <f t="shared" si="2"/>
        <v>n/a</v>
      </c>
      <c r="R36" s="115"/>
      <c r="S36" s="30">
        <f>IF(R36&lt;&gt;0,INDEX(Tablas!$G$18:$K$22,MATCH(C36,Tablas!$F$18:$F$22,0),MATCH(R36,Tablas!$G$17:$K$17,0)),0)</f>
        <v>0</v>
      </c>
      <c r="T36" s="113"/>
      <c r="U36" s="32" t="str">
        <f t="shared" si="3"/>
        <v>n/a</v>
      </c>
      <c r="V36" s="115"/>
      <c r="W36" s="30">
        <f>IF(V36&lt;&gt;0,INDEX(Tablas!$G$18:$K$22,MATCH(C36,Tablas!$F$18:$F$22,0),MATCH(V36,Tablas!$G$17:$K$17,0)),0)</f>
        <v>0</v>
      </c>
      <c r="X36" s="113"/>
      <c r="Y36" s="32" t="str">
        <f t="shared" si="4"/>
        <v>n/a</v>
      </c>
    </row>
    <row r="37" spans="1:25" x14ac:dyDescent="0.25">
      <c r="A37" s="8">
        <v>22</v>
      </c>
      <c r="B37" s="109"/>
      <c r="C37" s="110"/>
      <c r="D37" s="115"/>
      <c r="E37" s="30">
        <f>IF(D37&lt;&gt;0,INDEX(Tablas!$G$18:$K$22,MATCH(C37,Tablas!$F$18:$F$22,0),MATCH(D37,Tablas!$G$17:$K$17,0)),0)</f>
        <v>0</v>
      </c>
      <c r="F37" s="113"/>
      <c r="G37" s="32" t="str">
        <f t="shared" si="0"/>
        <v>n/a</v>
      </c>
      <c r="H37" s="121"/>
      <c r="I37" s="115"/>
      <c r="J37" s="30">
        <f>IF(I37&lt;&gt;0,INDEX(Tablas!$G$18:$K$22,MATCH(C37,Tablas!$F$18:$F$22,0),MATCH(I37,Tablas!$G$17:$K$17,0)),0)</f>
        <v>0</v>
      </c>
      <c r="K37" s="113"/>
      <c r="L37" s="32" t="str">
        <f t="shared" si="1"/>
        <v>n/a</v>
      </c>
      <c r="M37" s="121"/>
      <c r="N37" s="115"/>
      <c r="O37" s="30">
        <f>IF(N37&lt;&gt;0,INDEX(Tablas!$G$18:$K$22,MATCH(C37,Tablas!$F$18:$F$22,0),MATCH(N37,Tablas!$G$17:$K$17,0)),0)</f>
        <v>0</v>
      </c>
      <c r="P37" s="113"/>
      <c r="Q37" s="32" t="str">
        <f t="shared" si="2"/>
        <v>n/a</v>
      </c>
      <c r="R37" s="115"/>
      <c r="S37" s="30">
        <f>IF(R37&lt;&gt;0,INDEX(Tablas!$G$18:$K$22,MATCH(C37,Tablas!$F$18:$F$22,0),MATCH(R37,Tablas!$G$17:$K$17,0)),0)</f>
        <v>0</v>
      </c>
      <c r="T37" s="113"/>
      <c r="U37" s="32" t="str">
        <f t="shared" si="3"/>
        <v>n/a</v>
      </c>
      <c r="V37" s="115"/>
      <c r="W37" s="30">
        <f>IF(V37&lt;&gt;0,INDEX(Tablas!$G$18:$K$22,MATCH(C37,Tablas!$F$18:$F$22,0),MATCH(V37,Tablas!$G$17:$K$17,0)),0)</f>
        <v>0</v>
      </c>
      <c r="X37" s="113"/>
      <c r="Y37" s="32" t="str">
        <f t="shared" si="4"/>
        <v>n/a</v>
      </c>
    </row>
    <row r="38" spans="1:25" x14ac:dyDescent="0.25">
      <c r="A38" s="8">
        <v>23</v>
      </c>
      <c r="B38" s="109"/>
      <c r="C38" s="110"/>
      <c r="D38" s="115"/>
      <c r="E38" s="30">
        <f>IF(D38&lt;&gt;0,INDEX(Tablas!$G$18:$K$22,MATCH(C38,Tablas!$F$18:$F$22,0),MATCH(D38,Tablas!$G$17:$K$17,0)),0)</f>
        <v>0</v>
      </c>
      <c r="F38" s="113"/>
      <c r="G38" s="32" t="str">
        <f t="shared" si="0"/>
        <v>n/a</v>
      </c>
      <c r="H38" s="121"/>
      <c r="I38" s="115"/>
      <c r="J38" s="30">
        <f>IF(I38&lt;&gt;0,INDEX(Tablas!$G$18:$K$22,MATCH(C38,Tablas!$F$18:$F$22,0),MATCH(I38,Tablas!$G$17:$K$17,0)),0)</f>
        <v>0</v>
      </c>
      <c r="K38" s="113"/>
      <c r="L38" s="32" t="str">
        <f t="shared" si="1"/>
        <v>n/a</v>
      </c>
      <c r="M38" s="121"/>
      <c r="N38" s="115"/>
      <c r="O38" s="30">
        <f>IF(N38&lt;&gt;0,INDEX(Tablas!$G$18:$K$22,MATCH(C38,Tablas!$F$18:$F$22,0),MATCH(N38,Tablas!$G$17:$K$17,0)),0)</f>
        <v>0</v>
      </c>
      <c r="P38" s="113"/>
      <c r="Q38" s="32" t="str">
        <f t="shared" si="2"/>
        <v>n/a</v>
      </c>
      <c r="R38" s="115"/>
      <c r="S38" s="30">
        <f>IF(R38&lt;&gt;0,INDEX(Tablas!$G$18:$K$22,MATCH(C38,Tablas!$F$18:$F$22,0),MATCH(R38,Tablas!$G$17:$K$17,0)),0)</f>
        <v>0</v>
      </c>
      <c r="T38" s="113"/>
      <c r="U38" s="32" t="str">
        <f t="shared" si="3"/>
        <v>n/a</v>
      </c>
      <c r="V38" s="115"/>
      <c r="W38" s="30">
        <f>IF(V38&lt;&gt;0,INDEX(Tablas!$G$18:$K$22,MATCH(C38,Tablas!$F$18:$F$22,0),MATCH(V38,Tablas!$G$17:$K$17,0)),0)</f>
        <v>0</v>
      </c>
      <c r="X38" s="113"/>
      <c r="Y38" s="32" t="str">
        <f t="shared" si="4"/>
        <v>n/a</v>
      </c>
    </row>
    <row r="39" spans="1:25" x14ac:dyDescent="0.25">
      <c r="A39" s="8">
        <v>24</v>
      </c>
      <c r="B39" s="109"/>
      <c r="C39" s="110"/>
      <c r="D39" s="115"/>
      <c r="E39" s="30">
        <f>IF(D39&lt;&gt;0,INDEX(Tablas!$G$18:$K$22,MATCH(C39,Tablas!$F$18:$F$22,0),MATCH(D39,Tablas!$G$17:$K$17,0)),0)</f>
        <v>0</v>
      </c>
      <c r="F39" s="113"/>
      <c r="G39" s="32" t="str">
        <f t="shared" si="0"/>
        <v>n/a</v>
      </c>
      <c r="H39" s="121"/>
      <c r="I39" s="115"/>
      <c r="J39" s="30">
        <f>IF(I39&lt;&gt;0,INDEX(Tablas!$G$18:$K$22,MATCH(C39,Tablas!$F$18:$F$22,0),MATCH(I39,Tablas!$G$17:$K$17,0)),0)</f>
        <v>0</v>
      </c>
      <c r="K39" s="113"/>
      <c r="L39" s="32" t="str">
        <f t="shared" si="1"/>
        <v>n/a</v>
      </c>
      <c r="M39" s="121"/>
      <c r="N39" s="115"/>
      <c r="O39" s="30">
        <f>IF(N39&lt;&gt;0,INDEX(Tablas!$G$18:$K$22,MATCH(C39,Tablas!$F$18:$F$22,0),MATCH(N39,Tablas!$G$17:$K$17,0)),0)</f>
        <v>0</v>
      </c>
      <c r="P39" s="113"/>
      <c r="Q39" s="32" t="str">
        <f t="shared" si="2"/>
        <v>n/a</v>
      </c>
      <c r="R39" s="115"/>
      <c r="S39" s="30">
        <f>IF(R39&lt;&gt;0,INDEX(Tablas!$G$18:$K$22,MATCH(C39,Tablas!$F$18:$F$22,0),MATCH(R39,Tablas!$G$17:$K$17,0)),0)</f>
        <v>0</v>
      </c>
      <c r="T39" s="113"/>
      <c r="U39" s="32" t="str">
        <f t="shared" si="3"/>
        <v>n/a</v>
      </c>
      <c r="V39" s="115"/>
      <c r="W39" s="30">
        <f>IF(V39&lt;&gt;0,INDEX(Tablas!$G$18:$K$22,MATCH(C39,Tablas!$F$18:$F$22,0),MATCH(V39,Tablas!$G$17:$K$17,0)),0)</f>
        <v>0</v>
      </c>
      <c r="X39" s="113"/>
      <c r="Y39" s="32" t="str">
        <f t="shared" si="4"/>
        <v>n/a</v>
      </c>
    </row>
    <row r="40" spans="1:25" x14ac:dyDescent="0.25">
      <c r="A40" s="8">
        <v>25</v>
      </c>
      <c r="B40" s="109"/>
      <c r="C40" s="110"/>
      <c r="D40" s="115"/>
      <c r="E40" s="30">
        <f>IF(D40&lt;&gt;0,INDEX(Tablas!$G$18:$K$22,MATCH(C40,Tablas!$F$18:$F$22,0),MATCH(D40,Tablas!$G$17:$K$17,0)),0)</f>
        <v>0</v>
      </c>
      <c r="F40" s="113"/>
      <c r="G40" s="32" t="str">
        <f t="shared" si="0"/>
        <v>n/a</v>
      </c>
      <c r="H40" s="121"/>
      <c r="I40" s="115"/>
      <c r="J40" s="30">
        <f>IF(I40&lt;&gt;0,INDEX(Tablas!$G$18:$K$22,MATCH(C40,Tablas!$F$18:$F$22,0),MATCH(I40,Tablas!$G$17:$K$17,0)),0)</f>
        <v>0</v>
      </c>
      <c r="K40" s="113"/>
      <c r="L40" s="32" t="str">
        <f t="shared" si="1"/>
        <v>n/a</v>
      </c>
      <c r="M40" s="121"/>
      <c r="N40" s="115"/>
      <c r="O40" s="30">
        <f>IF(N40&lt;&gt;0,INDEX(Tablas!$G$18:$K$22,MATCH(C40,Tablas!$F$18:$F$22,0),MATCH(N40,Tablas!$G$17:$K$17,0)),0)</f>
        <v>0</v>
      </c>
      <c r="P40" s="113"/>
      <c r="Q40" s="32" t="str">
        <f t="shared" si="2"/>
        <v>n/a</v>
      </c>
      <c r="R40" s="115"/>
      <c r="S40" s="30">
        <f>IF(R40&lt;&gt;0,INDEX(Tablas!$G$18:$K$22,MATCH(C40,Tablas!$F$18:$F$22,0),MATCH(R40,Tablas!$G$17:$K$17,0)),0)</f>
        <v>0</v>
      </c>
      <c r="T40" s="113"/>
      <c r="U40" s="32" t="str">
        <f t="shared" si="3"/>
        <v>n/a</v>
      </c>
      <c r="V40" s="115"/>
      <c r="W40" s="30">
        <f>IF(V40&lt;&gt;0,INDEX(Tablas!$G$18:$K$22,MATCH(C40,Tablas!$F$18:$F$22,0),MATCH(V40,Tablas!$G$17:$K$17,0)),0)</f>
        <v>0</v>
      </c>
      <c r="X40" s="113"/>
      <c r="Y40" s="32" t="str">
        <f t="shared" si="4"/>
        <v>n/a</v>
      </c>
    </row>
    <row r="41" spans="1:25" x14ac:dyDescent="0.25">
      <c r="A41" s="8">
        <v>26</v>
      </c>
      <c r="B41" s="109"/>
      <c r="C41" s="110"/>
      <c r="D41" s="115"/>
      <c r="E41" s="30">
        <f>IF(D41&lt;&gt;0,INDEX(Tablas!$G$18:$K$22,MATCH(C41,Tablas!$F$18:$F$22,0),MATCH(D41,Tablas!$G$17:$K$17,0)),0)</f>
        <v>0</v>
      </c>
      <c r="F41" s="113"/>
      <c r="G41" s="32" t="str">
        <f t="shared" si="0"/>
        <v>n/a</v>
      </c>
      <c r="H41" s="121"/>
      <c r="I41" s="115"/>
      <c r="J41" s="30">
        <f>IF(I41&lt;&gt;0,INDEX(Tablas!$G$18:$K$22,MATCH(C41,Tablas!$F$18:$F$22,0),MATCH(I41,Tablas!$G$17:$K$17,0)),0)</f>
        <v>0</v>
      </c>
      <c r="K41" s="113"/>
      <c r="L41" s="32" t="str">
        <f t="shared" si="1"/>
        <v>n/a</v>
      </c>
      <c r="M41" s="121"/>
      <c r="N41" s="115"/>
      <c r="O41" s="30">
        <f>IF(N41&lt;&gt;0,INDEX(Tablas!$G$18:$K$22,MATCH(C41,Tablas!$F$18:$F$22,0),MATCH(N41,Tablas!$G$17:$K$17,0)),0)</f>
        <v>0</v>
      </c>
      <c r="P41" s="113"/>
      <c r="Q41" s="32" t="str">
        <f t="shared" si="2"/>
        <v>n/a</v>
      </c>
      <c r="R41" s="115"/>
      <c r="S41" s="30">
        <f>IF(R41&lt;&gt;0,INDEX(Tablas!$G$18:$K$22,MATCH(C41,Tablas!$F$18:$F$22,0),MATCH(R41,Tablas!$G$17:$K$17,0)),0)</f>
        <v>0</v>
      </c>
      <c r="T41" s="113"/>
      <c r="U41" s="32" t="str">
        <f t="shared" si="3"/>
        <v>n/a</v>
      </c>
      <c r="V41" s="115"/>
      <c r="W41" s="30">
        <f>IF(V41&lt;&gt;0,INDEX(Tablas!$G$18:$K$22,MATCH(C41,Tablas!$F$18:$F$22,0),MATCH(V41,Tablas!$G$17:$K$17,0)),0)</f>
        <v>0</v>
      </c>
      <c r="X41" s="113"/>
      <c r="Y41" s="32" t="str">
        <f t="shared" si="4"/>
        <v>n/a</v>
      </c>
    </row>
    <row r="42" spans="1:25" x14ac:dyDescent="0.25">
      <c r="A42" s="8">
        <v>27</v>
      </c>
      <c r="B42" s="109"/>
      <c r="C42" s="110"/>
      <c r="D42" s="115"/>
      <c r="E42" s="30">
        <f>IF(D42&lt;&gt;0,INDEX(Tablas!$G$18:$K$22,MATCH(C42,Tablas!$F$18:$F$22,0),MATCH(D42,Tablas!$G$17:$K$17,0)),0)</f>
        <v>0</v>
      </c>
      <c r="F42" s="113"/>
      <c r="G42" s="32" t="str">
        <f t="shared" si="0"/>
        <v>n/a</v>
      </c>
      <c r="H42" s="121"/>
      <c r="I42" s="115"/>
      <c r="J42" s="30">
        <f>IF(I42&lt;&gt;0,INDEX(Tablas!$G$18:$K$22,MATCH(C42,Tablas!$F$18:$F$22,0),MATCH(I42,Tablas!$G$17:$K$17,0)),0)</f>
        <v>0</v>
      </c>
      <c r="K42" s="113"/>
      <c r="L42" s="32" t="str">
        <f t="shared" si="1"/>
        <v>n/a</v>
      </c>
      <c r="M42" s="121"/>
      <c r="N42" s="115"/>
      <c r="O42" s="30">
        <f>IF(N42&lt;&gt;0,INDEX(Tablas!$G$18:$K$22,MATCH(C42,Tablas!$F$18:$F$22,0),MATCH(N42,Tablas!$G$17:$K$17,0)),0)</f>
        <v>0</v>
      </c>
      <c r="P42" s="113"/>
      <c r="Q42" s="32" t="str">
        <f t="shared" si="2"/>
        <v>n/a</v>
      </c>
      <c r="R42" s="115"/>
      <c r="S42" s="30">
        <f>IF(R42&lt;&gt;0,INDEX(Tablas!$G$18:$K$22,MATCH(C42,Tablas!$F$18:$F$22,0),MATCH(R42,Tablas!$G$17:$K$17,0)),0)</f>
        <v>0</v>
      </c>
      <c r="T42" s="113"/>
      <c r="U42" s="32" t="str">
        <f t="shared" si="3"/>
        <v>n/a</v>
      </c>
      <c r="V42" s="115"/>
      <c r="W42" s="30">
        <f>IF(V42&lt;&gt;0,INDEX(Tablas!$G$18:$K$22,MATCH(C42,Tablas!$F$18:$F$22,0),MATCH(V42,Tablas!$G$17:$K$17,0)),0)</f>
        <v>0</v>
      </c>
      <c r="X42" s="113"/>
      <c r="Y42" s="32" t="str">
        <f t="shared" si="4"/>
        <v>n/a</v>
      </c>
    </row>
    <row r="43" spans="1:25" x14ac:dyDescent="0.25">
      <c r="A43" s="8">
        <v>28</v>
      </c>
      <c r="B43" s="109"/>
      <c r="C43" s="110"/>
      <c r="D43" s="115"/>
      <c r="E43" s="30">
        <f>IF(D43&lt;&gt;0,INDEX(Tablas!$G$18:$K$22,MATCH(C43,Tablas!$F$18:$F$22,0),MATCH(D43,Tablas!$G$17:$K$17,0)),0)</f>
        <v>0</v>
      </c>
      <c r="F43" s="113"/>
      <c r="G43" s="32" t="str">
        <f t="shared" si="0"/>
        <v>n/a</v>
      </c>
      <c r="H43" s="121"/>
      <c r="I43" s="115"/>
      <c r="J43" s="30">
        <f>IF(I43&lt;&gt;0,INDEX(Tablas!$G$18:$K$22,MATCH(C43,Tablas!$F$18:$F$22,0),MATCH(I43,Tablas!$G$17:$K$17,0)),0)</f>
        <v>0</v>
      </c>
      <c r="K43" s="113"/>
      <c r="L43" s="32" t="str">
        <f t="shared" si="1"/>
        <v>n/a</v>
      </c>
      <c r="M43" s="121"/>
      <c r="N43" s="115"/>
      <c r="O43" s="30">
        <f>IF(N43&lt;&gt;0,INDEX(Tablas!$G$18:$K$22,MATCH(C43,Tablas!$F$18:$F$22,0),MATCH(N43,Tablas!$G$17:$K$17,0)),0)</f>
        <v>0</v>
      </c>
      <c r="P43" s="113"/>
      <c r="Q43" s="32" t="str">
        <f t="shared" si="2"/>
        <v>n/a</v>
      </c>
      <c r="R43" s="115"/>
      <c r="S43" s="30">
        <f>IF(R43&lt;&gt;0,INDEX(Tablas!$G$18:$K$22,MATCH(C43,Tablas!$F$18:$F$22,0),MATCH(R43,Tablas!$G$17:$K$17,0)),0)</f>
        <v>0</v>
      </c>
      <c r="T43" s="113"/>
      <c r="U43" s="32" t="str">
        <f t="shared" si="3"/>
        <v>n/a</v>
      </c>
      <c r="V43" s="115"/>
      <c r="W43" s="30">
        <f>IF(V43&lt;&gt;0,INDEX(Tablas!$G$18:$K$22,MATCH(C43,Tablas!$F$18:$F$22,0),MATCH(V43,Tablas!$G$17:$K$17,0)),0)</f>
        <v>0</v>
      </c>
      <c r="X43" s="113"/>
      <c r="Y43" s="32" t="str">
        <f t="shared" si="4"/>
        <v>n/a</v>
      </c>
    </row>
    <row r="44" spans="1:25" x14ac:dyDescent="0.25">
      <c r="A44" s="8">
        <v>29</v>
      </c>
      <c r="B44" s="109"/>
      <c r="C44" s="110"/>
      <c r="D44" s="115"/>
      <c r="E44" s="30">
        <f>IF(D44&lt;&gt;0,INDEX(Tablas!$G$18:$K$22,MATCH(C44,Tablas!$F$18:$F$22,0),MATCH(D44,Tablas!$G$17:$K$17,0)),0)</f>
        <v>0</v>
      </c>
      <c r="F44" s="113"/>
      <c r="G44" s="32" t="str">
        <f t="shared" si="0"/>
        <v>n/a</v>
      </c>
      <c r="H44" s="121"/>
      <c r="I44" s="115"/>
      <c r="J44" s="30">
        <f>IF(I44&lt;&gt;0,INDEX(Tablas!$G$18:$K$22,MATCH(C44,Tablas!$F$18:$F$22,0),MATCH(I44,Tablas!$G$17:$K$17,0)),0)</f>
        <v>0</v>
      </c>
      <c r="K44" s="113"/>
      <c r="L44" s="32" t="str">
        <f t="shared" si="1"/>
        <v>n/a</v>
      </c>
      <c r="M44" s="121"/>
      <c r="N44" s="115"/>
      <c r="O44" s="30">
        <f>IF(N44&lt;&gt;0,INDEX(Tablas!$G$18:$K$22,MATCH(C44,Tablas!$F$18:$F$22,0),MATCH(N44,Tablas!$G$17:$K$17,0)),0)</f>
        <v>0</v>
      </c>
      <c r="P44" s="113"/>
      <c r="Q44" s="32" t="str">
        <f t="shared" si="2"/>
        <v>n/a</v>
      </c>
      <c r="R44" s="115"/>
      <c r="S44" s="30">
        <f>IF(R44&lt;&gt;0,INDEX(Tablas!$G$18:$K$22,MATCH(C44,Tablas!$F$18:$F$22,0),MATCH(R44,Tablas!$G$17:$K$17,0)),0)</f>
        <v>0</v>
      </c>
      <c r="T44" s="113"/>
      <c r="U44" s="32" t="str">
        <f t="shared" si="3"/>
        <v>n/a</v>
      </c>
      <c r="V44" s="115"/>
      <c r="W44" s="30">
        <f>IF(V44&lt;&gt;0,INDEX(Tablas!$G$18:$K$22,MATCH(C44,Tablas!$F$18:$F$22,0),MATCH(V44,Tablas!$G$17:$K$17,0)),0)</f>
        <v>0</v>
      </c>
      <c r="X44" s="113"/>
      <c r="Y44" s="32" t="str">
        <f t="shared" si="4"/>
        <v>n/a</v>
      </c>
    </row>
    <row r="45" spans="1:25" ht="13.5" thickBot="1" x14ac:dyDescent="0.3">
      <c r="A45" s="8">
        <v>30</v>
      </c>
      <c r="B45" s="111"/>
      <c r="C45" s="112"/>
      <c r="D45" s="116"/>
      <c r="E45" s="31">
        <f>IF(D45&lt;&gt;0,INDEX(Tablas!$G$18:$K$22,MATCH(C45,Tablas!$F$18:$F$22,0),MATCH(D45,Tablas!$G$17:$K$17,0)),0)</f>
        <v>0</v>
      </c>
      <c r="F45" s="114"/>
      <c r="G45" s="33" t="str">
        <f t="shared" si="0"/>
        <v>n/a</v>
      </c>
      <c r="H45" s="122"/>
      <c r="I45" s="116"/>
      <c r="J45" s="31">
        <f>IF(I45&lt;&gt;0,INDEX(Tablas!$G$18:$K$22,MATCH(C45,Tablas!$F$18:$F$22,0),MATCH(I45,Tablas!$G$17:$K$17,0)),0)</f>
        <v>0</v>
      </c>
      <c r="K45" s="114"/>
      <c r="L45" s="33" t="str">
        <f t="shared" si="1"/>
        <v>n/a</v>
      </c>
      <c r="M45" s="122"/>
      <c r="N45" s="116"/>
      <c r="O45" s="31">
        <f>IF(N45&lt;&gt;0,INDEX(Tablas!$G$18:$K$22,MATCH(C45,Tablas!$F$18:$F$22,0),MATCH(N45,Tablas!$G$17:$K$17,0)),0)</f>
        <v>0</v>
      </c>
      <c r="P45" s="114"/>
      <c r="Q45" s="33" t="str">
        <f t="shared" si="2"/>
        <v>n/a</v>
      </c>
      <c r="R45" s="116"/>
      <c r="S45" s="31">
        <f>IF(R45&lt;&gt;0,INDEX(Tablas!$G$18:$K$22,MATCH(C45,Tablas!$F$18:$F$22,0),MATCH(R45,Tablas!$G$17:$K$17,0)),0)</f>
        <v>0</v>
      </c>
      <c r="T45" s="114"/>
      <c r="U45" s="33" t="str">
        <f t="shared" si="3"/>
        <v>n/a</v>
      </c>
      <c r="V45" s="116"/>
      <c r="W45" s="31">
        <f>IF(V45&lt;&gt;0,INDEX(Tablas!$G$18:$K$22,MATCH(C45,Tablas!$F$18:$F$22,0),MATCH(V45,Tablas!$G$17:$K$17,0)),0)</f>
        <v>0</v>
      </c>
      <c r="X45" s="114"/>
      <c r="Y45" s="33" t="str">
        <f t="shared" si="4"/>
        <v>n/a</v>
      </c>
    </row>
    <row r="46" spans="1:25" s="9" customFormat="1" ht="42.75" customHeight="1" thickBot="1" x14ac:dyDescent="0.3">
      <c r="B46" s="227"/>
      <c r="C46" s="230"/>
      <c r="D46" s="227" t="s">
        <v>124</v>
      </c>
      <c r="E46" s="228"/>
      <c r="F46" s="229"/>
      <c r="G46" s="80">
        <f>IF(H46&lt;65,MIN(G16:G45),"Excede L`n,W requerido")</f>
        <v>5</v>
      </c>
      <c r="H46" s="34">
        <f>MAX(H16:H45)</f>
        <v>63</v>
      </c>
      <c r="I46" s="227" t="s">
        <v>125</v>
      </c>
      <c r="J46" s="228"/>
      <c r="K46" s="229"/>
      <c r="L46" s="80">
        <f>IF(M46&lt;65,MIN(L16:L45),"Excede L`n,W requerido")</f>
        <v>50</v>
      </c>
      <c r="M46" s="34">
        <f>MAX(M16:M45)</f>
        <v>60</v>
      </c>
      <c r="N46" s="227" t="s">
        <v>126</v>
      </c>
      <c r="O46" s="228"/>
      <c r="P46" s="229"/>
      <c r="Q46" s="34">
        <f>MIN(Q16:Q45)</f>
        <v>0</v>
      </c>
      <c r="R46" s="227" t="s">
        <v>127</v>
      </c>
      <c r="S46" s="228"/>
      <c r="T46" s="229"/>
      <c r="U46" s="34">
        <f>MIN(U16:U45)</f>
        <v>10</v>
      </c>
      <c r="V46" s="227" t="s">
        <v>128</v>
      </c>
      <c r="W46" s="228"/>
      <c r="X46" s="229"/>
      <c r="Y46" s="34">
        <f>MIN(Y16:Y45)</f>
        <v>10</v>
      </c>
    </row>
    <row r="48" spans="1:25" x14ac:dyDescent="0.25">
      <c r="E48" s="8"/>
      <c r="H48" s="8"/>
      <c r="J48" s="8"/>
      <c r="M48" s="8"/>
      <c r="O48" s="8"/>
      <c r="S48" s="8"/>
      <c r="W48" s="8"/>
    </row>
    <row r="49" spans="5:23" x14ac:dyDescent="0.25">
      <c r="E49" s="8"/>
      <c r="H49" s="8"/>
      <c r="J49" s="8"/>
      <c r="M49" s="8"/>
      <c r="O49" s="8"/>
      <c r="S49" s="8"/>
      <c r="W49" s="8"/>
    </row>
    <row r="50" spans="5:23" x14ac:dyDescent="0.25">
      <c r="E50" s="8"/>
      <c r="H50" s="8"/>
      <c r="J50" s="8"/>
      <c r="M50" s="8"/>
      <c r="O50" s="8"/>
      <c r="S50" s="8"/>
      <c r="W50" s="8"/>
    </row>
    <row r="51" spans="5:23" x14ac:dyDescent="0.25">
      <c r="E51" s="8"/>
      <c r="H51" s="8"/>
      <c r="J51" s="8"/>
      <c r="M51" s="8"/>
      <c r="O51" s="8"/>
      <c r="S51" s="8"/>
      <c r="W51" s="8"/>
    </row>
    <row r="52" spans="5:23" x14ac:dyDescent="0.25">
      <c r="E52" s="8"/>
      <c r="H52" s="8"/>
      <c r="J52" s="8"/>
      <c r="M52" s="8"/>
      <c r="O52" s="8"/>
      <c r="S52" s="8"/>
      <c r="W52" s="8"/>
    </row>
    <row r="53" spans="5:23" x14ac:dyDescent="0.25">
      <c r="E53" s="8"/>
      <c r="H53" s="8"/>
      <c r="J53" s="8"/>
      <c r="M53" s="8"/>
      <c r="O53" s="8"/>
      <c r="S53" s="8"/>
      <c r="W53" s="8"/>
    </row>
  </sheetData>
  <sheetProtection password="802A" sheet="1" objects="1" scenarios="1"/>
  <mergeCells count="25">
    <mergeCell ref="E11:H11"/>
    <mergeCell ref="I14:M14"/>
    <mergeCell ref="E9:H9"/>
    <mergeCell ref="B9:D9"/>
    <mergeCell ref="B10:D10"/>
    <mergeCell ref="B11:D11"/>
    <mergeCell ref="B2:D2"/>
    <mergeCell ref="B6:D6"/>
    <mergeCell ref="E6:F6"/>
    <mergeCell ref="G6:H6"/>
    <mergeCell ref="E10:G10"/>
    <mergeCell ref="B5:D5"/>
    <mergeCell ref="E5:F5"/>
    <mergeCell ref="G5:H5"/>
    <mergeCell ref="N14:Q14"/>
    <mergeCell ref="R14:U14"/>
    <mergeCell ref="V14:Y14"/>
    <mergeCell ref="D46:F46"/>
    <mergeCell ref="B46:C46"/>
    <mergeCell ref="I46:K46"/>
    <mergeCell ref="N46:P46"/>
    <mergeCell ref="R46:T46"/>
    <mergeCell ref="V46:X46"/>
    <mergeCell ref="B14:C14"/>
    <mergeCell ref="D14:H14"/>
  </mergeCells>
  <conditionalFormatting sqref="H16:H45">
    <cfRule type="cellIs" dxfId="16" priority="16" operator="greaterThan">
      <formula>65</formula>
    </cfRule>
  </conditionalFormatting>
  <conditionalFormatting sqref="M16:M45">
    <cfRule type="cellIs" dxfId="15" priority="15" operator="greaterThan">
      <formula>65</formula>
    </cfRule>
  </conditionalFormatting>
  <conditionalFormatting sqref="G16:G45">
    <cfRule type="cellIs" dxfId="14" priority="14" operator="lessThan">
      <formula>0</formula>
    </cfRule>
  </conditionalFormatting>
  <conditionalFormatting sqref="L16:L45">
    <cfRule type="cellIs" dxfId="13" priority="13" operator="lessThan">
      <formula>0</formula>
    </cfRule>
  </conditionalFormatting>
  <conditionalFormatting sqref="Q16:Q45">
    <cfRule type="cellIs" dxfId="12" priority="12" operator="lessThan">
      <formula>0</formula>
    </cfRule>
  </conditionalFormatting>
  <conditionalFormatting sqref="U16:U45">
    <cfRule type="cellIs" dxfId="11" priority="11" operator="lessThan">
      <formula>0</formula>
    </cfRule>
  </conditionalFormatting>
  <conditionalFormatting sqref="Y16:Y45">
    <cfRule type="cellIs" dxfId="10" priority="10" operator="lessThan">
      <formula>0</formula>
    </cfRule>
  </conditionalFormatting>
  <conditionalFormatting sqref="H16:H45">
    <cfRule type="expression" dxfId="9" priority="8">
      <formula>C16="Salud"</formula>
    </cfRule>
  </conditionalFormatting>
  <conditionalFormatting sqref="H16:H45">
    <cfRule type="expression" dxfId="8" priority="5">
      <formula>D16="Docente"</formula>
    </cfRule>
    <cfRule type="expression" priority="6">
      <formula>D16="Salud"</formula>
    </cfRule>
    <cfRule type="expression" dxfId="7" priority="7">
      <formula>C16="Docente"</formula>
    </cfRule>
  </conditionalFormatting>
  <conditionalFormatting sqref="M16:M45">
    <cfRule type="expression" priority="1">
      <formula>I16="Docente"</formula>
    </cfRule>
    <cfRule type="expression" dxfId="6" priority="2">
      <formula>I16="Salud"</formula>
    </cfRule>
    <cfRule type="expression" dxfId="5" priority="3">
      <formula>C16="Docente"</formula>
    </cfRule>
    <cfRule type="expression" dxfId="4" priority="4">
      <formula>C16="Salud"</formula>
    </cfRule>
  </conditionalFormatting>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6">
        <x14:dataValidation type="list" allowBlank="1" showInputMessage="1" showErrorMessage="1">
          <x14:formula1>
            <xm:f>Tablas!$D$7:$D$10</xm:f>
          </x14:formula1>
          <xm:sqref>G6:G8</xm:sqref>
        </x14:dataValidation>
        <x14:dataValidation type="list" allowBlank="1" showInputMessage="1" showErrorMessage="1">
          <x14:formula1>
            <xm:f>Tablas!$F$18:$F$22</xm:f>
          </x14:formula1>
          <xm:sqref>N16:N45</xm:sqref>
        </x14:dataValidation>
        <x14:dataValidation type="list" allowBlank="1" showInputMessage="1" showErrorMessage="1">
          <x14:formula1>
            <xm:f>Tablas!$F$18:$F$22</xm:f>
          </x14:formula1>
          <xm:sqref>V16:V45</xm:sqref>
        </x14:dataValidation>
        <x14:dataValidation type="list" allowBlank="1" showInputMessage="1" showErrorMessage="1">
          <x14:formula1>
            <xm:f>Tablas!$F$18:$F$22</xm:f>
          </x14:formula1>
          <xm:sqref>R16:R45</xm:sqref>
        </x14:dataValidation>
        <x14:dataValidation type="list" allowBlank="1" showInputMessage="1" showErrorMessage="1">
          <x14:formula1>
            <xm:f>Tablas!$F$18:$F$22</xm:f>
          </x14:formula1>
          <xm:sqref>I16:I45</xm:sqref>
        </x14:dataValidation>
        <x14:dataValidation type="list" allowBlank="1" showInputMessage="1" showErrorMessage="1">
          <x14:formula1>
            <xm:f>Tablas!$F$18:$F$22</xm:f>
          </x14:formula1>
          <xm:sqref>C16:D45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rgb="FFFFFF99"/>
  </sheetPr>
  <dimension ref="A1:X333"/>
  <sheetViews>
    <sheetView tabSelected="1" view="pageBreakPreview" topLeftCell="A4" zoomScaleNormal="100" zoomScaleSheetLayoutView="100" workbookViewId="0">
      <selection activeCell="U36" sqref="U36"/>
    </sheetView>
  </sheetViews>
  <sheetFormatPr baseColWidth="10" defaultRowHeight="12.75" x14ac:dyDescent="0.25"/>
  <cols>
    <col min="1" max="1" width="3.42578125" style="40" customWidth="1"/>
    <col min="2" max="2" width="11.42578125" style="40" customWidth="1"/>
    <col min="3" max="3" width="11.85546875" style="40" customWidth="1"/>
    <col min="4" max="4" width="3.85546875" style="40" hidden="1" customWidth="1"/>
    <col min="5" max="5" width="3.7109375" style="40" hidden="1" customWidth="1"/>
    <col min="6" max="6" width="3.140625" style="40" hidden="1" customWidth="1"/>
    <col min="7" max="7" width="1.28515625" style="38" customWidth="1"/>
    <col min="8" max="8" width="18.140625" style="40" customWidth="1"/>
    <col min="9" max="9" width="6.28515625" style="40" customWidth="1"/>
    <col min="10" max="10" width="5" style="40" customWidth="1"/>
    <col min="11" max="11" width="5" style="40" hidden="1" customWidth="1"/>
    <col min="12" max="12" width="4.85546875" style="40" customWidth="1"/>
    <col min="13" max="13" width="4.85546875" style="40" hidden="1" customWidth="1"/>
    <col min="14" max="14" width="4.7109375" style="40" customWidth="1"/>
    <col min="15" max="15" width="4.7109375" style="40" hidden="1" customWidth="1"/>
    <col min="16" max="16" width="1.28515625" style="38" customWidth="1"/>
    <col min="17" max="17" width="18.7109375" style="40" customWidth="1"/>
    <col min="18" max="18" width="6.85546875" style="40" customWidth="1"/>
    <col min="19" max="19" width="10.7109375" style="40" customWidth="1"/>
    <col min="20" max="20" width="11.28515625" style="40" bestFit="1" customWidth="1"/>
    <col min="21" max="21" width="11.42578125" style="40"/>
    <col min="22" max="22" width="9" style="40" customWidth="1"/>
    <col min="23" max="23" width="15.85546875" style="40" customWidth="1"/>
    <col min="24" max="16384" width="11.42578125" style="40"/>
  </cols>
  <sheetData>
    <row r="1" spans="2:24" s="7" customFormat="1" ht="13.5" thickBot="1" x14ac:dyDescent="0.3">
      <c r="G1" s="38"/>
      <c r="P1" s="38"/>
    </row>
    <row r="2" spans="2:24" s="39" customFormat="1" ht="68.25" customHeight="1" x14ac:dyDescent="0.25">
      <c r="M2" s="124"/>
      <c r="N2" s="124"/>
      <c r="O2" s="123"/>
      <c r="P2" s="133"/>
      <c r="Q2" s="41"/>
      <c r="R2" s="41"/>
      <c r="S2" s="42"/>
      <c r="T2" s="92"/>
      <c r="U2" s="93"/>
      <c r="V2" s="93"/>
      <c r="W2" s="93"/>
      <c r="X2" s="93"/>
    </row>
    <row r="3" spans="2:24" s="39" customFormat="1" ht="50.25" customHeight="1" x14ac:dyDescent="0.2">
      <c r="B3" s="295" t="s">
        <v>160</v>
      </c>
      <c r="C3" s="296"/>
      <c r="D3" s="296"/>
      <c r="E3" s="296"/>
      <c r="F3" s="296"/>
      <c r="G3" s="296"/>
      <c r="H3" s="296"/>
      <c r="I3" s="296"/>
      <c r="J3" s="296"/>
      <c r="K3" s="296"/>
      <c r="L3" s="296"/>
      <c r="M3" s="297"/>
      <c r="N3" s="297"/>
      <c r="O3" s="297"/>
      <c r="P3" s="297"/>
      <c r="Q3" s="297"/>
      <c r="R3" s="297"/>
      <c r="S3" s="42"/>
      <c r="T3" s="92"/>
      <c r="U3" s="93"/>
      <c r="V3" s="93"/>
      <c r="W3" s="93"/>
      <c r="X3" s="93"/>
    </row>
    <row r="4" spans="2:24" s="7" customFormat="1" ht="21.75" customHeight="1" x14ac:dyDescent="0.25">
      <c r="B4" s="264" t="s">
        <v>164</v>
      </c>
      <c r="C4" s="265"/>
      <c r="D4" s="265"/>
      <c r="E4" s="265"/>
      <c r="F4" s="265"/>
      <c r="G4" s="265"/>
      <c r="H4" s="265"/>
      <c r="I4" s="265"/>
      <c r="J4" s="265"/>
      <c r="K4" s="265"/>
      <c r="L4" s="265"/>
      <c r="M4" s="42"/>
      <c r="N4" s="42"/>
      <c r="O4" s="42"/>
      <c r="P4" s="42"/>
      <c r="Q4" s="42"/>
      <c r="R4" s="42"/>
      <c r="S4" s="42"/>
      <c r="T4" s="92"/>
      <c r="U4" s="94"/>
      <c r="V4" s="94"/>
      <c r="W4" s="94"/>
      <c r="X4" s="94"/>
    </row>
    <row r="5" spans="2:24" s="7" customFormat="1" ht="13.5" thickBot="1" x14ac:dyDescent="0.3">
      <c r="B5" s="24" t="s">
        <v>63</v>
      </c>
      <c r="C5" s="38"/>
      <c r="G5" s="38"/>
      <c r="J5" s="8"/>
      <c r="K5" s="8"/>
      <c r="L5" s="8"/>
      <c r="M5" s="8"/>
      <c r="P5" s="38"/>
      <c r="Q5" s="8"/>
      <c r="R5" s="8"/>
      <c r="S5" s="42"/>
      <c r="T5" s="92"/>
      <c r="U5" s="94"/>
      <c r="V5" s="94"/>
      <c r="W5" s="94"/>
      <c r="X5" s="94"/>
    </row>
    <row r="6" spans="2:24" s="7" customFormat="1" ht="15" x14ac:dyDescent="0.25">
      <c r="B6" s="241" t="s">
        <v>10</v>
      </c>
      <c r="C6" s="242"/>
      <c r="D6" s="242"/>
      <c r="E6" s="242"/>
      <c r="F6" s="242"/>
      <c r="G6" s="242"/>
      <c r="H6" s="242"/>
      <c r="I6" s="242"/>
      <c r="J6" s="243" t="s">
        <v>11</v>
      </c>
      <c r="K6" s="243"/>
      <c r="L6" s="242"/>
      <c r="M6" s="242"/>
      <c r="N6" s="242"/>
      <c r="O6" s="242"/>
      <c r="P6" s="242"/>
      <c r="Q6" s="243" t="s">
        <v>62</v>
      </c>
      <c r="R6" s="267"/>
      <c r="S6" s="42"/>
      <c r="T6" s="92"/>
      <c r="U6" s="94"/>
      <c r="V6" s="94"/>
      <c r="W6" s="94"/>
      <c r="X6" s="94"/>
    </row>
    <row r="7" spans="2:24" s="7" customFormat="1" ht="16.5" thickBot="1" x14ac:dyDescent="0.3">
      <c r="B7" s="234" t="str">
        <f>'4R y 4.1.1 Aislación fachadas'!B10</f>
        <v>Escuela Próceres</v>
      </c>
      <c r="C7" s="247"/>
      <c r="D7" s="247"/>
      <c r="E7" s="247"/>
      <c r="F7" s="247"/>
      <c r="G7" s="247"/>
      <c r="H7" s="247"/>
      <c r="I7" s="247"/>
      <c r="J7" s="236">
        <f>'4R y 4.1.1 Aislación fachadas'!D10</f>
        <v>0</v>
      </c>
      <c r="K7" s="236"/>
      <c r="L7" s="247"/>
      <c r="M7" s="247"/>
      <c r="N7" s="247"/>
      <c r="O7" s="247"/>
      <c r="P7" s="247"/>
      <c r="Q7" s="237" t="s">
        <v>14</v>
      </c>
      <c r="R7" s="268"/>
      <c r="T7" s="94"/>
      <c r="U7" s="94"/>
      <c r="V7" s="94"/>
      <c r="W7" s="94"/>
      <c r="X7" s="94"/>
    </row>
    <row r="8" spans="2:24" s="7" customFormat="1" ht="6.75" customHeight="1" x14ac:dyDescent="0.25">
      <c r="B8" s="38"/>
      <c r="C8" s="38"/>
      <c r="G8" s="38"/>
      <c r="J8" s="43"/>
      <c r="K8" s="43"/>
      <c r="L8" s="43"/>
      <c r="M8" s="43"/>
      <c r="N8" s="44"/>
      <c r="O8" s="44"/>
      <c r="P8" s="38"/>
      <c r="Q8" s="43"/>
      <c r="R8" s="43"/>
      <c r="T8" s="94"/>
      <c r="U8" s="94"/>
      <c r="V8" s="94"/>
      <c r="W8" s="94"/>
      <c r="X8" s="94"/>
    </row>
    <row r="9" spans="2:24" s="7" customFormat="1" ht="15.75" thickBot="1" x14ac:dyDescent="0.3">
      <c r="B9" s="24" t="s">
        <v>64</v>
      </c>
      <c r="C9" s="38"/>
      <c r="G9" s="38"/>
      <c r="J9" s="43"/>
      <c r="K9" s="43"/>
      <c r="L9" s="43"/>
      <c r="M9" s="43"/>
      <c r="N9" s="44"/>
      <c r="O9" s="44"/>
      <c r="P9" s="38"/>
      <c r="Q9" s="43"/>
      <c r="R9" s="43"/>
      <c r="T9" s="94"/>
      <c r="U9" s="94"/>
      <c r="V9" s="94"/>
      <c r="W9" s="94"/>
      <c r="X9" s="94"/>
    </row>
    <row r="10" spans="2:24" s="7" customFormat="1" ht="27.75" customHeight="1" x14ac:dyDescent="0.25">
      <c r="B10" s="266" t="s">
        <v>146</v>
      </c>
      <c r="C10" s="250"/>
      <c r="D10" s="250"/>
      <c r="E10" s="250"/>
      <c r="F10" s="250"/>
      <c r="G10" s="250"/>
      <c r="H10" s="250"/>
      <c r="I10" s="250"/>
      <c r="J10" s="205" t="str">
        <f>Tablas!E29</f>
        <v>Cumple</v>
      </c>
      <c r="K10" s="274"/>
      <c r="L10" s="274"/>
      <c r="M10" s="274"/>
      <c r="N10" s="274"/>
      <c r="O10" s="172"/>
      <c r="P10" s="277" t="str">
        <f>Tablas!F29</f>
        <v>Cumple</v>
      </c>
      <c r="Q10" s="278"/>
      <c r="R10" s="279"/>
      <c r="T10" s="94"/>
      <c r="U10" s="94"/>
      <c r="V10" s="94"/>
      <c r="W10" s="94"/>
      <c r="X10" s="94"/>
    </row>
    <row r="11" spans="2:24" s="39" customFormat="1" ht="30" customHeight="1" thickBot="1" x14ac:dyDescent="0.3">
      <c r="B11" s="272" t="s">
        <v>91</v>
      </c>
      <c r="C11" s="273"/>
      <c r="D11" s="273"/>
      <c r="E11" s="273"/>
      <c r="F11" s="273"/>
      <c r="G11" s="273"/>
      <c r="H11" s="273"/>
      <c r="I11" s="273"/>
      <c r="J11" s="275" t="str">
        <f>Tablas!D34</f>
        <v>Cumple</v>
      </c>
      <c r="K11" s="276"/>
      <c r="L11" s="276"/>
      <c r="M11" s="276"/>
      <c r="N11" s="276"/>
      <c r="O11" s="171"/>
      <c r="P11" s="280" t="str">
        <f>Tablas!D35</f>
        <v>Speech Transmision Index mayor a lo requerido</v>
      </c>
      <c r="Q11" s="281"/>
      <c r="R11" s="282"/>
      <c r="T11" s="93"/>
      <c r="U11" s="93"/>
      <c r="V11" s="93"/>
      <c r="W11" s="93"/>
      <c r="X11" s="93"/>
    </row>
    <row r="12" spans="2:24" s="7" customFormat="1" ht="6" customHeight="1" x14ac:dyDescent="0.25">
      <c r="B12" s="162"/>
      <c r="C12" s="43"/>
      <c r="D12" s="43"/>
      <c r="E12" s="43"/>
      <c r="F12" s="43"/>
      <c r="G12" s="43"/>
      <c r="H12" s="43"/>
      <c r="I12" s="43"/>
      <c r="J12" s="43"/>
      <c r="K12" s="43"/>
      <c r="L12" s="43"/>
      <c r="M12" s="43"/>
      <c r="N12" s="43"/>
      <c r="O12" s="43"/>
      <c r="P12" s="43"/>
      <c r="Q12" s="163"/>
      <c r="R12" s="150"/>
      <c r="T12" s="94"/>
      <c r="U12" s="94"/>
      <c r="V12" s="94"/>
      <c r="W12" s="94"/>
      <c r="X12" s="94"/>
    </row>
    <row r="13" spans="2:24" s="7" customFormat="1" ht="16.5" customHeight="1" x14ac:dyDescent="0.25">
      <c r="B13" s="24"/>
      <c r="C13" s="38"/>
      <c r="G13" s="38"/>
      <c r="J13" s="43"/>
      <c r="K13" s="43"/>
      <c r="L13" s="43"/>
      <c r="M13" s="43"/>
      <c r="N13" s="44"/>
      <c r="O13" s="44"/>
      <c r="P13" s="38"/>
      <c r="Q13" s="43"/>
      <c r="R13" s="43"/>
      <c r="T13" s="94"/>
      <c r="U13" s="94"/>
      <c r="V13" s="94"/>
      <c r="W13" s="94"/>
      <c r="X13" s="94"/>
    </row>
    <row r="14" spans="2:24" s="7" customFormat="1" ht="16.5" customHeight="1" x14ac:dyDescent="0.25">
      <c r="B14" s="24"/>
      <c r="C14" s="38"/>
      <c r="G14" s="38"/>
      <c r="J14" s="43"/>
      <c r="K14" s="43"/>
      <c r="L14" s="43"/>
      <c r="M14" s="43"/>
      <c r="N14" s="44"/>
      <c r="O14" s="44"/>
      <c r="P14" s="38"/>
      <c r="Q14" s="43"/>
      <c r="R14" s="43"/>
      <c r="T14" s="94"/>
      <c r="U14" s="94"/>
      <c r="V14" s="94"/>
      <c r="W14" s="94"/>
      <c r="X14" s="94"/>
    </row>
    <row r="15" spans="2:24" s="7" customFormat="1" ht="132" customHeight="1" x14ac:dyDescent="0.25">
      <c r="B15" s="298" t="s">
        <v>208</v>
      </c>
      <c r="C15" s="284"/>
      <c r="D15" s="285"/>
      <c r="E15" s="285"/>
      <c r="F15" s="285"/>
      <c r="G15" s="284"/>
      <c r="H15" s="285"/>
      <c r="I15" s="285"/>
      <c r="J15" s="286"/>
      <c r="K15" s="286"/>
      <c r="L15" s="286"/>
      <c r="M15" s="286"/>
      <c r="N15" s="287"/>
      <c r="O15" s="287"/>
      <c r="P15" s="284"/>
      <c r="Q15" s="286"/>
      <c r="R15" s="286"/>
      <c r="T15" s="94"/>
      <c r="U15" s="94"/>
      <c r="V15" s="94"/>
      <c r="W15" s="94"/>
      <c r="X15" s="94"/>
    </row>
    <row r="16" spans="2:24" s="7" customFormat="1" ht="15.75" thickBot="1" x14ac:dyDescent="0.3">
      <c r="B16" s="283" t="s">
        <v>155</v>
      </c>
      <c r="C16" s="284"/>
      <c r="D16" s="285"/>
      <c r="E16" s="285"/>
      <c r="F16" s="285"/>
      <c r="G16" s="284"/>
      <c r="H16" s="283" t="s">
        <v>206</v>
      </c>
      <c r="I16" s="285"/>
      <c r="J16" s="286"/>
      <c r="K16" s="286"/>
      <c r="L16" s="286"/>
      <c r="M16" s="286"/>
      <c r="N16" s="287"/>
      <c r="O16" s="287"/>
      <c r="P16" s="284"/>
      <c r="Q16" s="283" t="s">
        <v>156</v>
      </c>
      <c r="R16" s="286"/>
      <c r="T16" s="94"/>
      <c r="U16" s="94"/>
      <c r="V16" s="94"/>
      <c r="W16" s="94"/>
      <c r="X16" s="94"/>
    </row>
    <row r="17" spans="2:24" s="7" customFormat="1" ht="25.5" customHeight="1" x14ac:dyDescent="0.25">
      <c r="B17" s="160" t="s">
        <v>211</v>
      </c>
      <c r="C17" s="161"/>
      <c r="D17" s="38"/>
      <c r="E17" s="38"/>
      <c r="F17" s="38"/>
      <c r="G17" s="284"/>
      <c r="H17" s="259" t="s">
        <v>148</v>
      </c>
      <c r="I17" s="260"/>
      <c r="J17" s="261" t="s">
        <v>140</v>
      </c>
      <c r="K17" s="262"/>
      <c r="L17" s="262"/>
      <c r="M17" s="262"/>
      <c r="N17" s="263"/>
      <c r="O17" s="141"/>
      <c r="P17" s="284"/>
      <c r="Q17" s="147" t="s">
        <v>151</v>
      </c>
      <c r="R17" s="155">
        <v>0.62</v>
      </c>
      <c r="W17" s="94"/>
      <c r="X17" s="94"/>
    </row>
    <row r="18" spans="2:24" s="7" customFormat="1" ht="24" customHeight="1" x14ac:dyDescent="0.25">
      <c r="B18" s="45" t="s">
        <v>138</v>
      </c>
      <c r="C18" s="135" t="s">
        <v>159</v>
      </c>
      <c r="D18" s="38"/>
      <c r="E18" s="38"/>
      <c r="F18" s="38"/>
      <c r="G18" s="284"/>
      <c r="H18" s="45" t="s">
        <v>142</v>
      </c>
      <c r="I18" s="29" t="s">
        <v>139</v>
      </c>
      <c r="J18" s="29" t="s">
        <v>92</v>
      </c>
      <c r="K18" s="126" t="s">
        <v>137</v>
      </c>
      <c r="L18" s="29" t="s">
        <v>93</v>
      </c>
      <c r="M18" s="126" t="s">
        <v>137</v>
      </c>
      <c r="N18" s="144" t="s">
        <v>94</v>
      </c>
      <c r="O18" s="142" t="s">
        <v>137</v>
      </c>
      <c r="P18" s="284"/>
      <c r="Q18" s="148" t="s">
        <v>152</v>
      </c>
      <c r="R18" s="156">
        <v>0.61</v>
      </c>
      <c r="W18" s="94"/>
      <c r="X18" s="94"/>
    </row>
    <row r="19" spans="2:24" s="7" customFormat="1" ht="23.25" thickBot="1" x14ac:dyDescent="0.3">
      <c r="B19" s="45" t="s">
        <v>89</v>
      </c>
      <c r="C19" s="135" t="s">
        <v>88</v>
      </c>
      <c r="D19" s="132"/>
      <c r="E19" s="132"/>
      <c r="F19" s="132"/>
      <c r="G19" s="288"/>
      <c r="H19" s="131" t="s">
        <v>143</v>
      </c>
      <c r="I19" s="130">
        <v>15</v>
      </c>
      <c r="J19" s="127">
        <v>0.31</v>
      </c>
      <c r="K19" s="125">
        <f t="shared" ref="K19:K25" si="0">J19*I19</f>
        <v>4.6500000000000004</v>
      </c>
      <c r="L19" s="127">
        <v>0.28999999999999998</v>
      </c>
      <c r="M19" s="125">
        <f t="shared" ref="M19:M25" si="1">L19*I19</f>
        <v>4.3499999999999996</v>
      </c>
      <c r="N19" s="145">
        <v>0.39</v>
      </c>
      <c r="O19" s="143">
        <f t="shared" ref="O19:O25" si="2">N19*I19</f>
        <v>5.8500000000000005</v>
      </c>
      <c r="P19" s="288"/>
      <c r="Q19" s="149" t="s">
        <v>153</v>
      </c>
      <c r="R19" s="157">
        <v>0.62</v>
      </c>
      <c r="W19" s="94"/>
      <c r="X19" s="94"/>
    </row>
    <row r="20" spans="2:24" s="7" customFormat="1" ht="23.25" thickBot="1" x14ac:dyDescent="0.3">
      <c r="B20" s="139" t="s">
        <v>141</v>
      </c>
      <c r="C20" s="164">
        <v>150</v>
      </c>
      <c r="D20" s="132"/>
      <c r="E20" s="132"/>
      <c r="F20" s="132"/>
      <c r="G20" s="288"/>
      <c r="H20" s="131" t="s">
        <v>136</v>
      </c>
      <c r="I20" s="130">
        <v>10</v>
      </c>
      <c r="J20" s="127">
        <v>0.18</v>
      </c>
      <c r="K20" s="125">
        <f t="shared" si="0"/>
        <v>1.7999999999999998</v>
      </c>
      <c r="L20" s="127">
        <v>0.12</v>
      </c>
      <c r="M20" s="125">
        <f t="shared" si="1"/>
        <v>1.2</v>
      </c>
      <c r="N20" s="145">
        <v>0.17</v>
      </c>
      <c r="O20" s="143">
        <f t="shared" si="2"/>
        <v>1.7000000000000002</v>
      </c>
      <c r="P20" s="288"/>
      <c r="Q20" s="289"/>
      <c r="R20" s="290"/>
      <c r="T20" s="94"/>
      <c r="U20" s="94"/>
      <c r="V20" s="94"/>
      <c r="W20" s="94"/>
      <c r="X20" s="94"/>
    </row>
    <row r="21" spans="2:24" s="7" customFormat="1" ht="23.25" thickBot="1" x14ac:dyDescent="0.3">
      <c r="B21" s="285"/>
      <c r="C21" s="285"/>
      <c r="G21" s="288"/>
      <c r="H21" s="131" t="s">
        <v>144</v>
      </c>
      <c r="I21" s="130">
        <v>60</v>
      </c>
      <c r="J21" s="127">
        <v>0.56999999999999995</v>
      </c>
      <c r="K21" s="125">
        <f t="shared" si="0"/>
        <v>34.199999999999996</v>
      </c>
      <c r="L21" s="127">
        <v>0.69</v>
      </c>
      <c r="M21" s="125">
        <f t="shared" si="1"/>
        <v>41.4</v>
      </c>
      <c r="N21" s="145">
        <v>0.71</v>
      </c>
      <c r="O21" s="143">
        <f t="shared" si="2"/>
        <v>42.599999999999994</v>
      </c>
      <c r="P21" s="288"/>
      <c r="Q21" s="285"/>
      <c r="R21" s="291"/>
      <c r="T21" s="94"/>
      <c r="U21" s="94"/>
      <c r="V21" s="94"/>
      <c r="W21" s="94"/>
      <c r="X21" s="94"/>
    </row>
    <row r="22" spans="2:24" s="7" customFormat="1" ht="15" x14ac:dyDescent="0.25">
      <c r="B22" s="160" t="s">
        <v>212</v>
      </c>
      <c r="C22" s="161"/>
      <c r="G22" s="288"/>
      <c r="H22" s="131" t="s">
        <v>145</v>
      </c>
      <c r="I22" s="130">
        <v>30</v>
      </c>
      <c r="J22" s="127">
        <v>0.05</v>
      </c>
      <c r="K22" s="125">
        <f t="shared" si="0"/>
        <v>1.5</v>
      </c>
      <c r="L22" s="127">
        <v>0.04</v>
      </c>
      <c r="M22" s="125">
        <f t="shared" si="1"/>
        <v>1.2</v>
      </c>
      <c r="N22" s="145">
        <v>7.0000000000000007E-2</v>
      </c>
      <c r="O22" s="143">
        <f t="shared" si="2"/>
        <v>2.1</v>
      </c>
      <c r="P22" s="288"/>
      <c r="Q22" s="292"/>
      <c r="R22" s="292"/>
      <c r="T22" s="94"/>
      <c r="U22" s="94"/>
      <c r="V22" s="94"/>
      <c r="W22" s="94"/>
      <c r="X22" s="94"/>
    </row>
    <row r="23" spans="2:24" s="7" customFormat="1" ht="22.5" x14ac:dyDescent="0.25">
      <c r="B23" s="136" t="s">
        <v>161</v>
      </c>
      <c r="C23" s="137">
        <f>IF(C18&lt;&gt;0,MAX(D23:F23),"n/a")</f>
        <v>0.6</v>
      </c>
      <c r="D23" s="128">
        <f>IF(C20&lt;=283,0.6,0)</f>
        <v>0.6</v>
      </c>
      <c r="E23" s="129">
        <f>IF(AND(C20&gt;283,C20&lt;=566),0.7,0)</f>
        <v>0</v>
      </c>
      <c r="F23" s="129">
        <f>IF(C20&gt;566,1,0)</f>
        <v>0</v>
      </c>
      <c r="G23" s="284"/>
      <c r="H23" s="131" t="s">
        <v>209</v>
      </c>
      <c r="I23" s="130">
        <v>40</v>
      </c>
      <c r="J23" s="127">
        <v>0.02</v>
      </c>
      <c r="K23" s="125">
        <f t="shared" si="0"/>
        <v>0.8</v>
      </c>
      <c r="L23" s="127">
        <v>0.02</v>
      </c>
      <c r="M23" s="125">
        <f t="shared" si="1"/>
        <v>0.8</v>
      </c>
      <c r="N23" s="145">
        <v>0.02</v>
      </c>
      <c r="O23" s="143">
        <f t="shared" si="2"/>
        <v>0.8</v>
      </c>
      <c r="P23" s="284"/>
      <c r="Q23" s="284"/>
      <c r="R23" s="292"/>
      <c r="T23" s="94"/>
      <c r="U23" s="94"/>
      <c r="V23" s="94"/>
      <c r="W23" s="94"/>
      <c r="X23" s="94"/>
    </row>
    <row r="24" spans="2:24" s="7" customFormat="1" ht="22.5" x14ac:dyDescent="0.25">
      <c r="B24" s="45" t="s">
        <v>147</v>
      </c>
      <c r="C24" s="138" t="str">
        <f>IF(AND(C20&lt;&gt;0,J26&lt;=C23,L26&lt;=C23,N26&lt;=C23),"Sobresaliente",D24)</f>
        <v>Sobresaliente</v>
      </c>
      <c r="D24" s="134" t="str">
        <f>IF(AND(J26&lt;=1.5,L26&lt;=1.5,N26&lt;=1.5,C20&lt;&gt;0),"Cumple",E24)</f>
        <v>Cumple</v>
      </c>
      <c r="E24" s="86" t="str">
        <f>IF(C20&lt;&gt;0,"No cumple","n/a")</f>
        <v>No cumple</v>
      </c>
      <c r="F24" s="152"/>
      <c r="G24" s="284"/>
      <c r="H24" s="131" t="s">
        <v>210</v>
      </c>
      <c r="I24" s="130">
        <v>45</v>
      </c>
      <c r="J24" s="127">
        <v>0.17</v>
      </c>
      <c r="K24" s="125">
        <f t="shared" si="0"/>
        <v>7.65</v>
      </c>
      <c r="L24" s="127">
        <v>0.09</v>
      </c>
      <c r="M24" s="125">
        <f t="shared" si="1"/>
        <v>4.05</v>
      </c>
      <c r="N24" s="145">
        <v>0.1</v>
      </c>
      <c r="O24" s="143">
        <f t="shared" si="2"/>
        <v>4.5</v>
      </c>
      <c r="P24" s="284"/>
      <c r="Q24" s="284"/>
      <c r="R24" s="292"/>
      <c r="T24" s="94"/>
      <c r="U24" s="94"/>
      <c r="V24" s="94"/>
      <c r="W24" s="94"/>
      <c r="X24" s="94"/>
    </row>
    <row r="25" spans="2:24" s="7" customFormat="1" ht="22.5" x14ac:dyDescent="0.25">
      <c r="B25" s="45" t="s">
        <v>149</v>
      </c>
      <c r="C25" s="137">
        <f>IF(C19="Oficina de planta abierta",0.5,0.6)</f>
        <v>0.6</v>
      </c>
      <c r="D25" s="38"/>
      <c r="E25" s="38"/>
      <c r="F25" s="38"/>
      <c r="G25" s="284"/>
      <c r="H25" s="131"/>
      <c r="I25" s="130"/>
      <c r="J25" s="127"/>
      <c r="K25" s="125">
        <f t="shared" si="0"/>
        <v>0</v>
      </c>
      <c r="L25" s="127"/>
      <c r="M25" s="125">
        <f t="shared" si="1"/>
        <v>0</v>
      </c>
      <c r="N25" s="145"/>
      <c r="O25" s="143">
        <f t="shared" si="2"/>
        <v>0</v>
      </c>
      <c r="P25" s="284"/>
      <c r="Q25" s="284"/>
      <c r="R25" s="292"/>
      <c r="T25" s="94"/>
      <c r="U25" s="94"/>
      <c r="V25" s="94"/>
      <c r="W25" s="94"/>
      <c r="X25" s="94"/>
    </row>
    <row r="26" spans="2:24" s="7" customFormat="1" ht="23.25" thickBot="1" x14ac:dyDescent="0.3">
      <c r="B26" s="139" t="s">
        <v>150</v>
      </c>
      <c r="C26" s="140" t="str">
        <f>IF(AND(R17&gt;C25,R18&gt;C25,R19&gt;C25,C19&lt;&gt;"Biblioteca",C19&lt;&gt;"Sala de espera"),"Cumple",D26)</f>
        <v>Cumple</v>
      </c>
      <c r="D26" s="134" t="str">
        <f>IF(AND(R17&lt;&gt;0,R18&lt;&gt;0,R19&lt;&gt;0,C19&lt;&gt;"Biblioteca",C19&lt;&gt;"Sala de espera"),"No cumple","No aplica")</f>
        <v>No cumple</v>
      </c>
      <c r="E26" s="153"/>
      <c r="F26" s="38"/>
      <c r="G26" s="284"/>
      <c r="H26" s="257" t="s">
        <v>162</v>
      </c>
      <c r="I26" s="258"/>
      <c r="J26" s="158">
        <f>IF(K26&gt;0,0.16*(C20/K26),"falta info")</f>
        <v>0.47430830039525695</v>
      </c>
      <c r="K26" s="146">
        <f>SUM(K19:K25)</f>
        <v>50.599999999999994</v>
      </c>
      <c r="L26" s="158">
        <f>IF(M26&gt;0,0.16*(C20/M26),"falta info")</f>
        <v>0.45283018867924535</v>
      </c>
      <c r="M26" s="146">
        <f>SUM(M19:M25)</f>
        <v>52.999999999999993</v>
      </c>
      <c r="N26" s="159">
        <f>IF(O26&gt;0,0.16*(C20/O26),"falta info")</f>
        <v>0.41702867072111216</v>
      </c>
      <c r="O26" s="154">
        <f>SUM(O19:O25)</f>
        <v>57.54999999999999</v>
      </c>
      <c r="P26" s="284"/>
      <c r="Q26" s="292"/>
      <c r="R26" s="292"/>
      <c r="T26" s="94"/>
      <c r="U26" s="94"/>
      <c r="V26" s="94"/>
      <c r="W26" s="94"/>
      <c r="X26" s="94"/>
    </row>
    <row r="27" spans="2:24" s="7" customFormat="1" ht="6" customHeight="1" x14ac:dyDescent="0.25">
      <c r="B27" s="293"/>
      <c r="C27" s="286"/>
      <c r="D27" s="286"/>
      <c r="E27" s="286"/>
      <c r="F27" s="286"/>
      <c r="G27" s="286"/>
      <c r="H27" s="286"/>
      <c r="I27" s="286"/>
      <c r="J27" s="286"/>
      <c r="K27" s="286"/>
      <c r="L27" s="286"/>
      <c r="M27" s="286"/>
      <c r="N27" s="286"/>
      <c r="O27" s="286"/>
      <c r="P27" s="286"/>
      <c r="Q27" s="294"/>
      <c r="R27" s="292"/>
      <c r="T27" s="94"/>
      <c r="U27" s="94"/>
      <c r="V27" s="94"/>
      <c r="W27" s="94"/>
      <c r="X27" s="94"/>
    </row>
    <row r="28" spans="2:24" s="7" customFormat="1" ht="24.75" customHeight="1" thickBot="1" x14ac:dyDescent="0.3">
      <c r="B28" s="299" t="s">
        <v>155</v>
      </c>
      <c r="C28" s="89"/>
      <c r="D28" s="300"/>
      <c r="E28" s="300"/>
      <c r="F28" s="300"/>
      <c r="G28" s="89"/>
      <c r="H28" s="299" t="s">
        <v>206</v>
      </c>
      <c r="I28" s="300"/>
      <c r="J28" s="301"/>
      <c r="K28" s="301"/>
      <c r="L28" s="301"/>
      <c r="M28" s="301"/>
      <c r="N28" s="174"/>
      <c r="O28" s="174"/>
      <c r="P28" s="89"/>
      <c r="Q28" s="299" t="s">
        <v>156</v>
      </c>
      <c r="R28" s="301"/>
      <c r="T28" s="94"/>
      <c r="U28" s="94"/>
      <c r="V28" s="94"/>
      <c r="W28" s="94"/>
      <c r="X28" s="94"/>
    </row>
    <row r="29" spans="2:24" s="7" customFormat="1" ht="25.5" customHeight="1" x14ac:dyDescent="0.25">
      <c r="B29" s="160" t="s">
        <v>154</v>
      </c>
      <c r="C29" s="161"/>
      <c r="D29" s="38"/>
      <c r="E29" s="38"/>
      <c r="F29" s="38"/>
      <c r="G29" s="38"/>
      <c r="H29" s="259" t="s">
        <v>148</v>
      </c>
      <c r="I29" s="260"/>
      <c r="J29" s="261" t="s">
        <v>140</v>
      </c>
      <c r="K29" s="262"/>
      <c r="L29" s="262"/>
      <c r="M29" s="262"/>
      <c r="N29" s="263"/>
      <c r="O29" s="141"/>
      <c r="P29" s="38"/>
      <c r="Q29" s="147" t="s">
        <v>151</v>
      </c>
      <c r="R29" s="155"/>
      <c r="W29" s="94"/>
      <c r="X29" s="94"/>
    </row>
    <row r="30" spans="2:24" s="7" customFormat="1" ht="24" customHeight="1" x14ac:dyDescent="0.25">
      <c r="B30" s="45" t="s">
        <v>138</v>
      </c>
      <c r="C30" s="135"/>
      <c r="D30" s="38"/>
      <c r="E30" s="38"/>
      <c r="F30" s="38"/>
      <c r="G30" s="38"/>
      <c r="H30" s="45" t="s">
        <v>142</v>
      </c>
      <c r="I30" s="29" t="s">
        <v>139</v>
      </c>
      <c r="J30" s="29" t="s">
        <v>92</v>
      </c>
      <c r="K30" s="126" t="s">
        <v>137</v>
      </c>
      <c r="L30" s="29" t="s">
        <v>93</v>
      </c>
      <c r="M30" s="126" t="s">
        <v>137</v>
      </c>
      <c r="N30" s="144" t="s">
        <v>94</v>
      </c>
      <c r="O30" s="142" t="s">
        <v>137</v>
      </c>
      <c r="P30" s="38"/>
      <c r="Q30" s="148" t="s">
        <v>152</v>
      </c>
      <c r="R30" s="156"/>
      <c r="W30" s="94"/>
      <c r="X30" s="94"/>
    </row>
    <row r="31" spans="2:24" s="7" customFormat="1" ht="23.25" thickBot="1" x14ac:dyDescent="0.3">
      <c r="B31" s="45" t="s">
        <v>89</v>
      </c>
      <c r="C31" s="135"/>
      <c r="D31" s="132"/>
      <c r="E31" s="132"/>
      <c r="F31" s="132"/>
      <c r="G31" s="132"/>
      <c r="H31" s="131"/>
      <c r="I31" s="130"/>
      <c r="J31" s="127"/>
      <c r="K31" s="125">
        <f t="shared" ref="K31:K37" si="3">J31*I31</f>
        <v>0</v>
      </c>
      <c r="L31" s="127"/>
      <c r="M31" s="125">
        <f t="shared" ref="M31:M37" si="4">L31*I31</f>
        <v>0</v>
      </c>
      <c r="N31" s="145"/>
      <c r="O31" s="143">
        <f t="shared" ref="O31:O37" si="5">N31*I31</f>
        <v>0</v>
      </c>
      <c r="P31" s="132"/>
      <c r="Q31" s="149" t="s">
        <v>153</v>
      </c>
      <c r="R31" s="157"/>
      <c r="W31" s="94"/>
      <c r="X31" s="94"/>
    </row>
    <row r="32" spans="2:24" s="7" customFormat="1" ht="23.25" thickBot="1" x14ac:dyDescent="0.3">
      <c r="B32" s="139" t="s">
        <v>141</v>
      </c>
      <c r="C32" s="164"/>
      <c r="D32" s="132"/>
      <c r="E32" s="132"/>
      <c r="F32" s="132"/>
      <c r="G32" s="132"/>
      <c r="H32" s="131"/>
      <c r="I32" s="130"/>
      <c r="J32" s="127"/>
      <c r="K32" s="125">
        <f t="shared" si="3"/>
        <v>0</v>
      </c>
      <c r="L32" s="127"/>
      <c r="M32" s="125">
        <f t="shared" si="4"/>
        <v>0</v>
      </c>
      <c r="N32" s="145"/>
      <c r="O32" s="143">
        <f t="shared" si="5"/>
        <v>0</v>
      </c>
      <c r="P32" s="132"/>
      <c r="Q32" s="173"/>
      <c r="R32" s="175"/>
      <c r="T32" s="94"/>
      <c r="U32" s="94"/>
      <c r="V32" s="94"/>
      <c r="W32" s="94"/>
      <c r="X32" s="94"/>
    </row>
    <row r="33" spans="2:24" s="7" customFormat="1" ht="15.75" thickBot="1" x14ac:dyDescent="0.3">
      <c r="G33" s="132"/>
      <c r="H33" s="131"/>
      <c r="I33" s="130"/>
      <c r="J33" s="127"/>
      <c r="K33" s="125">
        <f t="shared" si="3"/>
        <v>0</v>
      </c>
      <c r="L33" s="127"/>
      <c r="M33" s="125">
        <f t="shared" si="4"/>
        <v>0</v>
      </c>
      <c r="N33" s="145"/>
      <c r="O33" s="143">
        <f t="shared" si="5"/>
        <v>0</v>
      </c>
      <c r="P33" s="132"/>
      <c r="R33" s="176"/>
      <c r="T33" s="94"/>
      <c r="U33" s="94"/>
      <c r="V33" s="94"/>
      <c r="W33" s="94"/>
      <c r="X33" s="94"/>
    </row>
    <row r="34" spans="2:24" s="7" customFormat="1" ht="15" x14ac:dyDescent="0.25">
      <c r="B34" s="160" t="s">
        <v>163</v>
      </c>
      <c r="C34" s="161"/>
      <c r="G34" s="132"/>
      <c r="H34" s="131"/>
      <c r="I34" s="130"/>
      <c r="J34" s="127"/>
      <c r="K34" s="125">
        <f t="shared" si="3"/>
        <v>0</v>
      </c>
      <c r="L34" s="127"/>
      <c r="M34" s="125">
        <f t="shared" si="4"/>
        <v>0</v>
      </c>
      <c r="N34" s="145"/>
      <c r="O34" s="143">
        <f t="shared" si="5"/>
        <v>0</v>
      </c>
      <c r="P34" s="132"/>
      <c r="Q34" s="150"/>
      <c r="R34" s="150"/>
      <c r="T34" s="94"/>
      <c r="U34" s="94"/>
      <c r="V34" s="94"/>
      <c r="W34" s="94"/>
      <c r="X34" s="94"/>
    </row>
    <row r="35" spans="2:24" s="7" customFormat="1" ht="22.5" x14ac:dyDescent="0.25">
      <c r="B35" s="136" t="s">
        <v>161</v>
      </c>
      <c r="C35" s="137" t="str">
        <f>IF(C30&lt;&gt;0,MAX(D35:F35),"n/a")</f>
        <v>n/a</v>
      </c>
      <c r="D35" s="128">
        <f>IF(C32&lt;=283,0.6,0)</f>
        <v>0.6</v>
      </c>
      <c r="E35" s="129">
        <f>IF(AND(C32&gt;283,C32&lt;=566),0.7,0)</f>
        <v>0</v>
      </c>
      <c r="F35" s="129">
        <f>IF(C32&gt;566,1,0)</f>
        <v>0</v>
      </c>
      <c r="G35" s="38"/>
      <c r="H35" s="131"/>
      <c r="I35" s="130"/>
      <c r="J35" s="127"/>
      <c r="K35" s="125">
        <f t="shared" si="3"/>
        <v>0</v>
      </c>
      <c r="L35" s="127"/>
      <c r="M35" s="125">
        <f t="shared" si="4"/>
        <v>0</v>
      </c>
      <c r="N35" s="145"/>
      <c r="O35" s="143">
        <f t="shared" si="5"/>
        <v>0</v>
      </c>
      <c r="P35" s="38"/>
      <c r="Q35" s="38"/>
      <c r="R35" s="150"/>
      <c r="T35" s="94"/>
      <c r="U35" s="94"/>
      <c r="V35" s="94"/>
      <c r="W35" s="94"/>
      <c r="X35" s="94"/>
    </row>
    <row r="36" spans="2:24" s="7" customFormat="1" ht="22.5" x14ac:dyDescent="0.25">
      <c r="B36" s="45" t="s">
        <v>147</v>
      </c>
      <c r="C36" s="138" t="str">
        <f>IF(AND(C32&lt;&gt;0,J38&lt;=C35,L38&lt;=C35,N38&lt;=C35),"Sobresaliente",D36)</f>
        <v>n/a</v>
      </c>
      <c r="D36" s="134" t="str">
        <f>IF(AND(J38&lt;=1.5,L38&lt;=1.5,N38&lt;=1.5,C32&lt;&gt;0),"Cumple",E36)</f>
        <v>n/a</v>
      </c>
      <c r="E36" s="86" t="str">
        <f>IF(C32&lt;&gt;0,"No cumple","n/a")</f>
        <v>n/a</v>
      </c>
      <c r="F36" s="152"/>
      <c r="G36" s="38"/>
      <c r="H36" s="131"/>
      <c r="I36" s="130"/>
      <c r="J36" s="127"/>
      <c r="K36" s="125">
        <f t="shared" si="3"/>
        <v>0</v>
      </c>
      <c r="L36" s="127"/>
      <c r="M36" s="125">
        <f t="shared" si="4"/>
        <v>0</v>
      </c>
      <c r="N36" s="145"/>
      <c r="O36" s="143">
        <f t="shared" si="5"/>
        <v>0</v>
      </c>
      <c r="P36" s="38"/>
      <c r="Q36" s="38"/>
      <c r="R36" s="150"/>
      <c r="T36" s="94"/>
      <c r="U36" s="94"/>
      <c r="V36" s="94"/>
      <c r="W36" s="94"/>
      <c r="X36" s="94"/>
    </row>
    <row r="37" spans="2:24" s="7" customFormat="1" ht="22.5" x14ac:dyDescent="0.25">
      <c r="B37" s="45" t="s">
        <v>149</v>
      </c>
      <c r="C37" s="137">
        <f>IF(C31="Oficina de planta abierta",0.5,0.6)</f>
        <v>0.6</v>
      </c>
      <c r="D37" s="38"/>
      <c r="E37" s="38"/>
      <c r="F37" s="38"/>
      <c r="G37" s="38"/>
      <c r="H37" s="131"/>
      <c r="I37" s="130"/>
      <c r="J37" s="127"/>
      <c r="K37" s="125">
        <f t="shared" si="3"/>
        <v>0</v>
      </c>
      <c r="L37" s="127"/>
      <c r="M37" s="125">
        <f t="shared" si="4"/>
        <v>0</v>
      </c>
      <c r="N37" s="145"/>
      <c r="O37" s="143">
        <f t="shared" si="5"/>
        <v>0</v>
      </c>
      <c r="P37" s="38"/>
      <c r="Q37" s="38"/>
      <c r="R37" s="150"/>
      <c r="T37" s="94"/>
      <c r="U37" s="94"/>
      <c r="V37" s="94"/>
      <c r="W37" s="94"/>
      <c r="X37" s="94"/>
    </row>
    <row r="38" spans="2:24" s="7" customFormat="1" ht="23.25" thickBot="1" x14ac:dyDescent="0.3">
      <c r="B38" s="139" t="s">
        <v>150</v>
      </c>
      <c r="C38" s="140" t="str">
        <f>IF(AND(R29&gt;C37,R30&gt;C37,R31&gt;C37,C31&lt;&gt;"Biblioteca",C31&lt;&gt;"Sala de espera"),"Cumple",D38)</f>
        <v>No aplica</v>
      </c>
      <c r="D38" s="134" t="str">
        <f>IF(AND(R29&lt;&gt;0,R30&lt;&gt;0,R31&lt;&gt;0,C31&lt;&gt;"Biblioteca",C31&lt;&gt;"Sala de espera"),"No cumple","No aplica")</f>
        <v>No aplica</v>
      </c>
      <c r="E38" s="153"/>
      <c r="F38" s="38"/>
      <c r="G38" s="38"/>
      <c r="H38" s="257" t="s">
        <v>162</v>
      </c>
      <c r="I38" s="258"/>
      <c r="J38" s="158" t="str">
        <f>IF(K38&gt;0,0.16*(C32/K38),"falta info")</f>
        <v>falta info</v>
      </c>
      <c r="K38" s="146">
        <f>SUM(K31:K37)</f>
        <v>0</v>
      </c>
      <c r="L38" s="158" t="str">
        <f>IF(M38&gt;0,0.16*(C32/M38),"falta info")</f>
        <v>falta info</v>
      </c>
      <c r="M38" s="146">
        <f>SUM(M31:M37)</f>
        <v>0</v>
      </c>
      <c r="N38" s="159" t="str">
        <f>IF(O38&gt;0,0.16*(C32/O38),"falta info")</f>
        <v>falta info</v>
      </c>
      <c r="O38" s="154">
        <f>SUM(O31:O37)</f>
        <v>0</v>
      </c>
      <c r="P38" s="38"/>
      <c r="Q38" s="150"/>
      <c r="R38" s="150"/>
      <c r="T38" s="94"/>
      <c r="U38" s="94"/>
      <c r="V38" s="94"/>
      <c r="W38" s="94"/>
      <c r="X38" s="94"/>
    </row>
    <row r="39" spans="2:24" s="7" customFormat="1" ht="6" customHeight="1" x14ac:dyDescent="0.25">
      <c r="B39" s="162"/>
      <c r="C39" s="43"/>
      <c r="D39" s="43"/>
      <c r="E39" s="43"/>
      <c r="F39" s="43"/>
      <c r="G39" s="43"/>
      <c r="H39" s="43"/>
      <c r="I39" s="43"/>
      <c r="J39" s="43"/>
      <c r="K39" s="43"/>
      <c r="L39" s="43"/>
      <c r="M39" s="43"/>
      <c r="N39" s="43"/>
      <c r="O39" s="43"/>
      <c r="P39" s="43"/>
      <c r="Q39" s="163"/>
      <c r="R39" s="150"/>
      <c r="T39" s="94"/>
      <c r="U39" s="94"/>
      <c r="V39" s="94"/>
      <c r="W39" s="94"/>
      <c r="X39" s="94"/>
    </row>
    <row r="40" spans="2:24" s="38" customFormat="1" ht="13.5" thickBot="1" x14ac:dyDescent="0.3">
      <c r="B40" s="165"/>
      <c r="C40" s="166"/>
      <c r="D40" s="166"/>
      <c r="E40" s="166"/>
      <c r="F40" s="166"/>
      <c r="G40" s="166"/>
      <c r="H40" s="166"/>
      <c r="I40" s="167"/>
      <c r="J40" s="168"/>
      <c r="K40" s="169"/>
      <c r="L40" s="168"/>
      <c r="M40" s="169"/>
      <c r="N40" s="168"/>
      <c r="O40" s="169"/>
      <c r="P40" s="170"/>
      <c r="Q40" s="168"/>
      <c r="R40" s="170"/>
      <c r="T40" s="151"/>
      <c r="U40" s="151"/>
      <c r="V40" s="151"/>
      <c r="W40" s="151"/>
      <c r="X40" s="151"/>
    </row>
    <row r="41" spans="2:24" s="7" customFormat="1" ht="25.5" customHeight="1" x14ac:dyDescent="0.25">
      <c r="B41" s="160" t="s">
        <v>157</v>
      </c>
      <c r="C41" s="161"/>
      <c r="D41" s="38"/>
      <c r="E41" s="38"/>
      <c r="F41" s="38"/>
      <c r="G41" s="38"/>
      <c r="H41" s="259" t="s">
        <v>148</v>
      </c>
      <c r="I41" s="260"/>
      <c r="J41" s="261" t="s">
        <v>140</v>
      </c>
      <c r="K41" s="262"/>
      <c r="L41" s="262"/>
      <c r="M41" s="262"/>
      <c r="N41" s="263"/>
      <c r="O41" s="141"/>
      <c r="P41" s="38"/>
      <c r="Q41" s="147" t="s">
        <v>151</v>
      </c>
      <c r="R41" s="155"/>
      <c r="T41" s="94"/>
      <c r="U41" s="94"/>
      <c r="V41" s="94"/>
      <c r="W41" s="94"/>
      <c r="X41" s="94"/>
    </row>
    <row r="42" spans="2:24" s="7" customFormat="1" ht="24" customHeight="1" x14ac:dyDescent="0.25">
      <c r="B42" s="45" t="s">
        <v>138</v>
      </c>
      <c r="C42" s="135"/>
      <c r="D42" s="38"/>
      <c r="E42" s="38"/>
      <c r="F42" s="38"/>
      <c r="G42" s="38"/>
      <c r="H42" s="45" t="s">
        <v>142</v>
      </c>
      <c r="I42" s="29" t="s">
        <v>139</v>
      </c>
      <c r="J42" s="29" t="s">
        <v>92</v>
      </c>
      <c r="K42" s="126" t="s">
        <v>137</v>
      </c>
      <c r="L42" s="29" t="s">
        <v>93</v>
      </c>
      <c r="M42" s="126" t="s">
        <v>137</v>
      </c>
      <c r="N42" s="144" t="s">
        <v>94</v>
      </c>
      <c r="O42" s="142" t="s">
        <v>137</v>
      </c>
      <c r="P42" s="38"/>
      <c r="Q42" s="148" t="s">
        <v>152</v>
      </c>
      <c r="R42" s="156"/>
      <c r="T42" s="94"/>
      <c r="U42" s="94"/>
      <c r="V42" s="94"/>
      <c r="W42" s="94"/>
      <c r="X42" s="94"/>
    </row>
    <row r="43" spans="2:24" s="7" customFormat="1" ht="23.25" thickBot="1" x14ac:dyDescent="0.3">
      <c r="B43" s="45" t="s">
        <v>89</v>
      </c>
      <c r="C43" s="135"/>
      <c r="D43" s="132"/>
      <c r="E43" s="132"/>
      <c r="F43" s="132"/>
      <c r="G43" s="132"/>
      <c r="H43" s="131"/>
      <c r="I43" s="130"/>
      <c r="J43" s="127"/>
      <c r="K43" s="125">
        <f t="shared" ref="K43:K49" si="6">J43*I43</f>
        <v>0</v>
      </c>
      <c r="L43" s="127"/>
      <c r="M43" s="125">
        <f t="shared" ref="M43:M49" si="7">L43*I43</f>
        <v>0</v>
      </c>
      <c r="N43" s="145"/>
      <c r="O43" s="143">
        <f t="shared" ref="O43:O49" si="8">N43*I43</f>
        <v>0</v>
      </c>
      <c r="P43" s="132"/>
      <c r="Q43" s="149" t="s">
        <v>153</v>
      </c>
      <c r="R43" s="157"/>
      <c r="T43" s="94"/>
      <c r="U43" s="94"/>
      <c r="V43" s="94"/>
      <c r="W43" s="94"/>
      <c r="X43" s="94"/>
    </row>
    <row r="44" spans="2:24" s="7" customFormat="1" ht="23.25" thickBot="1" x14ac:dyDescent="0.3">
      <c r="B44" s="139" t="s">
        <v>141</v>
      </c>
      <c r="C44" s="164"/>
      <c r="D44" s="132"/>
      <c r="E44" s="132"/>
      <c r="F44" s="132"/>
      <c r="G44" s="132"/>
      <c r="H44" s="131"/>
      <c r="I44" s="130"/>
      <c r="J44" s="127"/>
      <c r="K44" s="125">
        <f t="shared" si="6"/>
        <v>0</v>
      </c>
      <c r="L44" s="127"/>
      <c r="M44" s="125">
        <f t="shared" si="7"/>
        <v>0</v>
      </c>
      <c r="N44" s="145"/>
      <c r="O44" s="143">
        <f t="shared" si="8"/>
        <v>0</v>
      </c>
      <c r="P44" s="132"/>
      <c r="Q44" s="269"/>
      <c r="R44" s="270"/>
      <c r="T44" s="94"/>
      <c r="U44" s="94"/>
      <c r="V44" s="94"/>
      <c r="W44" s="94"/>
      <c r="X44" s="94"/>
    </row>
    <row r="45" spans="2:24" s="7" customFormat="1" ht="13.5" thickBot="1" x14ac:dyDescent="0.3">
      <c r="G45" s="132"/>
      <c r="H45" s="131"/>
      <c r="I45" s="130"/>
      <c r="J45" s="127"/>
      <c r="K45" s="125">
        <f t="shared" si="6"/>
        <v>0</v>
      </c>
      <c r="L45" s="127"/>
      <c r="M45" s="125">
        <f t="shared" si="7"/>
        <v>0</v>
      </c>
      <c r="N45" s="145"/>
      <c r="O45" s="143">
        <f t="shared" si="8"/>
        <v>0</v>
      </c>
      <c r="P45" s="132"/>
      <c r="Q45" s="271"/>
      <c r="R45" s="271"/>
      <c r="T45" s="94"/>
      <c r="U45" s="94"/>
      <c r="V45" s="94"/>
      <c r="W45" s="94"/>
      <c r="X45" s="94"/>
    </row>
    <row r="46" spans="2:24" s="7" customFormat="1" ht="15" x14ac:dyDescent="0.25">
      <c r="B46" s="160" t="s">
        <v>165</v>
      </c>
      <c r="C46" s="161"/>
      <c r="G46" s="132"/>
      <c r="H46" s="131"/>
      <c r="I46" s="130"/>
      <c r="J46" s="127"/>
      <c r="K46" s="125">
        <f t="shared" si="6"/>
        <v>0</v>
      </c>
      <c r="L46" s="127"/>
      <c r="M46" s="125">
        <f t="shared" si="7"/>
        <v>0</v>
      </c>
      <c r="N46" s="145"/>
      <c r="O46" s="143">
        <f t="shared" si="8"/>
        <v>0</v>
      </c>
      <c r="P46" s="132"/>
      <c r="Q46" s="150"/>
      <c r="R46" s="150"/>
      <c r="T46" s="94"/>
      <c r="U46" s="94"/>
      <c r="V46" s="94"/>
      <c r="W46" s="94"/>
      <c r="X46" s="94"/>
    </row>
    <row r="47" spans="2:24" s="7" customFormat="1" ht="22.5" x14ac:dyDescent="0.25">
      <c r="B47" s="136" t="s">
        <v>161</v>
      </c>
      <c r="C47" s="137" t="str">
        <f>IF(C42&lt;&gt;0,MAX(D47:F47),"n/a")</f>
        <v>n/a</v>
      </c>
      <c r="D47" s="128">
        <f>IF(C44&lt;=283,0.6,0)</f>
        <v>0.6</v>
      </c>
      <c r="E47" s="129">
        <f>IF(AND(C44&gt;283,C44&lt;=566),0.7,0)</f>
        <v>0</v>
      </c>
      <c r="F47" s="129">
        <f>IF(C44&gt;566,1,0)</f>
        <v>0</v>
      </c>
      <c r="G47" s="38"/>
      <c r="H47" s="131"/>
      <c r="I47" s="130"/>
      <c r="J47" s="127"/>
      <c r="K47" s="125">
        <f t="shared" si="6"/>
        <v>0</v>
      </c>
      <c r="L47" s="127"/>
      <c r="M47" s="125">
        <f t="shared" si="7"/>
        <v>0</v>
      </c>
      <c r="N47" s="145"/>
      <c r="O47" s="143">
        <f t="shared" si="8"/>
        <v>0</v>
      </c>
      <c r="P47" s="38"/>
      <c r="Q47" s="38"/>
      <c r="R47" s="150"/>
      <c r="T47" s="94"/>
      <c r="U47" s="94"/>
      <c r="V47" s="94"/>
      <c r="W47" s="94"/>
      <c r="X47" s="94"/>
    </row>
    <row r="48" spans="2:24" s="7" customFormat="1" ht="22.5" x14ac:dyDescent="0.25">
      <c r="B48" s="45" t="s">
        <v>147</v>
      </c>
      <c r="C48" s="138" t="str">
        <f>IF(AND(C44&lt;&gt;0,J50&lt;=C47,L50&lt;=C47,N50&lt;=C47),"Sobresaliente",D48)</f>
        <v>No aplica</v>
      </c>
      <c r="D48" s="134" t="str">
        <f>IF(AND(J50&lt;=1.5,L50&lt;=1.5,N50&lt;=1.5,C44&lt;&gt;0),"Cumple",E48)</f>
        <v>No aplica</v>
      </c>
      <c r="E48" s="86" t="str">
        <f>IF(C44&lt;&gt;0,"No cumple","No aplica")</f>
        <v>No aplica</v>
      </c>
      <c r="F48" s="152"/>
      <c r="G48" s="38"/>
      <c r="H48" s="131"/>
      <c r="I48" s="130"/>
      <c r="J48" s="127"/>
      <c r="K48" s="125">
        <f t="shared" si="6"/>
        <v>0</v>
      </c>
      <c r="L48" s="127"/>
      <c r="M48" s="125">
        <f t="shared" si="7"/>
        <v>0</v>
      </c>
      <c r="N48" s="145"/>
      <c r="O48" s="143">
        <f t="shared" si="8"/>
        <v>0</v>
      </c>
      <c r="P48" s="38"/>
      <c r="Q48" s="38"/>
      <c r="R48" s="150"/>
      <c r="T48" s="94"/>
      <c r="U48" s="94"/>
      <c r="V48" s="94"/>
      <c r="W48" s="94"/>
      <c r="X48" s="94"/>
    </row>
    <row r="49" spans="2:24" s="7" customFormat="1" ht="22.5" x14ac:dyDescent="0.25">
      <c r="B49" s="45" t="s">
        <v>149</v>
      </c>
      <c r="C49" s="137">
        <f>IF(C43="Oficina de planta abierta",0.5,0.6)</f>
        <v>0.6</v>
      </c>
      <c r="D49" s="38"/>
      <c r="E49" s="38"/>
      <c r="F49" s="38"/>
      <c r="G49" s="38"/>
      <c r="H49" s="131"/>
      <c r="I49" s="130"/>
      <c r="J49" s="127"/>
      <c r="K49" s="125">
        <f t="shared" si="6"/>
        <v>0</v>
      </c>
      <c r="L49" s="127"/>
      <c r="M49" s="125">
        <f t="shared" si="7"/>
        <v>0</v>
      </c>
      <c r="N49" s="145"/>
      <c r="O49" s="143">
        <f t="shared" si="8"/>
        <v>0</v>
      </c>
      <c r="P49" s="38"/>
      <c r="Q49" s="38"/>
      <c r="R49" s="150"/>
      <c r="T49" s="94"/>
      <c r="U49" s="94"/>
      <c r="V49" s="94"/>
      <c r="W49" s="94"/>
      <c r="X49" s="94"/>
    </row>
    <row r="50" spans="2:24" s="7" customFormat="1" ht="23.25" thickBot="1" x14ac:dyDescent="0.3">
      <c r="B50" s="139" t="s">
        <v>150</v>
      </c>
      <c r="C50" s="140" t="str">
        <f>IF(AND(R41&gt;C49,R42&gt;C49,R43&gt;C49,C43&lt;&gt;"Biblioteca",C43&lt;&gt;"Sala de espera"),"Cumple",D50)</f>
        <v>No aplica</v>
      </c>
      <c r="D50" s="134" t="str">
        <f>IF(AND(R41&lt;&gt;0,R42&lt;&gt;0,R43&lt;&gt;0,C43&lt;&gt;"Biblioteca",C43&lt;&gt;"Sala de espera"),"No cumple","No aplica")</f>
        <v>No aplica</v>
      </c>
      <c r="E50" s="153"/>
      <c r="F50" s="38"/>
      <c r="G50" s="38"/>
      <c r="H50" s="257" t="s">
        <v>162</v>
      </c>
      <c r="I50" s="258"/>
      <c r="J50" s="158" t="str">
        <f>IF(K50&gt;0,0.16*(C44/K50),"falta info")</f>
        <v>falta info</v>
      </c>
      <c r="K50" s="146">
        <f>SUM(K43:K49)</f>
        <v>0</v>
      </c>
      <c r="L50" s="158" t="str">
        <f>IF(M50&gt;0,0.16*(C44/M50),"falta info")</f>
        <v>falta info</v>
      </c>
      <c r="M50" s="146">
        <f>SUM(M43:M49)</f>
        <v>0</v>
      </c>
      <c r="N50" s="159" t="str">
        <f>IF(O50&gt;0,0.16*(C44/O50),"falta info")</f>
        <v>falta info</v>
      </c>
      <c r="O50" s="154">
        <f>SUM(O43:O49)</f>
        <v>0</v>
      </c>
      <c r="P50" s="38"/>
      <c r="Q50" s="150"/>
      <c r="R50" s="150"/>
      <c r="T50" s="94"/>
      <c r="U50" s="94"/>
      <c r="V50" s="94"/>
      <c r="W50" s="94"/>
      <c r="X50" s="94"/>
    </row>
    <row r="51" spans="2:24" s="7" customFormat="1" ht="6" customHeight="1" x14ac:dyDescent="0.25">
      <c r="B51" s="162"/>
      <c r="C51" s="43"/>
      <c r="D51" s="43"/>
      <c r="E51" s="43"/>
      <c r="F51" s="43"/>
      <c r="G51" s="43"/>
      <c r="H51" s="43"/>
      <c r="I51" s="43"/>
      <c r="J51" s="43"/>
      <c r="K51" s="43"/>
      <c r="L51" s="43"/>
      <c r="M51" s="43"/>
      <c r="N51" s="43"/>
      <c r="O51" s="43"/>
      <c r="P51" s="43"/>
      <c r="Q51" s="163"/>
      <c r="R51" s="150"/>
      <c r="T51" s="94"/>
      <c r="U51" s="94"/>
      <c r="V51" s="94"/>
      <c r="W51" s="94"/>
      <c r="X51" s="94"/>
    </row>
    <row r="52" spans="2:24" s="38" customFormat="1" ht="13.5" thickBot="1" x14ac:dyDescent="0.3">
      <c r="B52" s="165"/>
      <c r="C52" s="166"/>
      <c r="D52" s="166"/>
      <c r="E52" s="166"/>
      <c r="F52" s="166"/>
      <c r="G52" s="166"/>
      <c r="H52" s="166"/>
      <c r="I52" s="167"/>
      <c r="J52" s="168"/>
      <c r="K52" s="169"/>
      <c r="L52" s="168"/>
      <c r="M52" s="169"/>
      <c r="N52" s="168"/>
      <c r="O52" s="169"/>
      <c r="P52" s="170"/>
      <c r="Q52" s="168"/>
      <c r="R52" s="170"/>
      <c r="T52" s="151"/>
      <c r="U52" s="151"/>
      <c r="V52" s="151"/>
      <c r="W52" s="151"/>
      <c r="X52" s="151"/>
    </row>
    <row r="53" spans="2:24" s="7" customFormat="1" ht="25.5" customHeight="1" x14ac:dyDescent="0.25">
      <c r="B53" s="160" t="s">
        <v>158</v>
      </c>
      <c r="C53" s="161"/>
      <c r="D53" s="38"/>
      <c r="E53" s="38"/>
      <c r="F53" s="38"/>
      <c r="G53" s="38"/>
      <c r="H53" s="259" t="s">
        <v>148</v>
      </c>
      <c r="I53" s="260"/>
      <c r="J53" s="261" t="s">
        <v>140</v>
      </c>
      <c r="K53" s="262"/>
      <c r="L53" s="262"/>
      <c r="M53" s="262"/>
      <c r="N53" s="263"/>
      <c r="O53" s="141"/>
      <c r="P53" s="38"/>
      <c r="Q53" s="147" t="s">
        <v>151</v>
      </c>
      <c r="R53" s="155"/>
      <c r="T53" s="94"/>
      <c r="U53" s="94"/>
      <c r="V53" s="94"/>
      <c r="W53" s="94"/>
      <c r="X53" s="94"/>
    </row>
    <row r="54" spans="2:24" s="7" customFormat="1" ht="24" customHeight="1" x14ac:dyDescent="0.25">
      <c r="B54" s="45" t="s">
        <v>138</v>
      </c>
      <c r="C54" s="135"/>
      <c r="D54" s="38"/>
      <c r="E54" s="38"/>
      <c r="F54" s="38"/>
      <c r="G54" s="38"/>
      <c r="H54" s="45" t="s">
        <v>142</v>
      </c>
      <c r="I54" s="29" t="s">
        <v>139</v>
      </c>
      <c r="J54" s="29" t="s">
        <v>92</v>
      </c>
      <c r="K54" s="126" t="s">
        <v>137</v>
      </c>
      <c r="L54" s="29" t="s">
        <v>93</v>
      </c>
      <c r="M54" s="126" t="s">
        <v>137</v>
      </c>
      <c r="N54" s="144" t="s">
        <v>94</v>
      </c>
      <c r="O54" s="142" t="s">
        <v>137</v>
      </c>
      <c r="P54" s="38"/>
      <c r="Q54" s="148" t="s">
        <v>152</v>
      </c>
      <c r="R54" s="156"/>
      <c r="T54" s="94"/>
      <c r="U54" s="94"/>
      <c r="V54" s="94"/>
      <c r="W54" s="94"/>
      <c r="X54" s="94"/>
    </row>
    <row r="55" spans="2:24" s="7" customFormat="1" ht="23.25" thickBot="1" x14ac:dyDescent="0.3">
      <c r="B55" s="45" t="s">
        <v>89</v>
      </c>
      <c r="C55" s="135"/>
      <c r="D55" s="132"/>
      <c r="E55" s="132"/>
      <c r="F55" s="132"/>
      <c r="G55" s="132"/>
      <c r="H55" s="131"/>
      <c r="I55" s="130"/>
      <c r="J55" s="127"/>
      <c r="K55" s="125">
        <f t="shared" ref="K55:K61" si="9">J55*I55</f>
        <v>0</v>
      </c>
      <c r="L55" s="127"/>
      <c r="M55" s="125">
        <f t="shared" ref="M55:M61" si="10">L55*I55</f>
        <v>0</v>
      </c>
      <c r="N55" s="145"/>
      <c r="O55" s="143">
        <f t="shared" ref="O55:O61" si="11">N55*I55</f>
        <v>0</v>
      </c>
      <c r="P55" s="132"/>
      <c r="Q55" s="149" t="s">
        <v>153</v>
      </c>
      <c r="R55" s="157"/>
      <c r="T55" s="94"/>
      <c r="U55" s="94"/>
      <c r="V55" s="94"/>
      <c r="W55" s="94"/>
      <c r="X55" s="94"/>
    </row>
    <row r="56" spans="2:24" s="7" customFormat="1" ht="23.25" thickBot="1" x14ac:dyDescent="0.3">
      <c r="B56" s="139" t="s">
        <v>141</v>
      </c>
      <c r="C56" s="164"/>
      <c r="D56" s="132"/>
      <c r="E56" s="132"/>
      <c r="F56" s="132"/>
      <c r="G56" s="132"/>
      <c r="H56" s="131"/>
      <c r="I56" s="130"/>
      <c r="J56" s="127"/>
      <c r="K56" s="125">
        <f t="shared" si="9"/>
        <v>0</v>
      </c>
      <c r="L56" s="127"/>
      <c r="M56" s="125">
        <f t="shared" si="10"/>
        <v>0</v>
      </c>
      <c r="N56" s="145"/>
      <c r="O56" s="143">
        <f t="shared" si="11"/>
        <v>0</v>
      </c>
      <c r="P56" s="132"/>
      <c r="Q56" s="269"/>
      <c r="R56" s="270"/>
      <c r="T56" s="94"/>
      <c r="U56" s="94"/>
      <c r="V56" s="94"/>
      <c r="W56" s="94"/>
      <c r="X56" s="94"/>
    </row>
    <row r="57" spans="2:24" s="7" customFormat="1" ht="13.5" thickBot="1" x14ac:dyDescent="0.3">
      <c r="G57" s="132"/>
      <c r="H57" s="131"/>
      <c r="I57" s="130"/>
      <c r="J57" s="127"/>
      <c r="K57" s="125">
        <f t="shared" si="9"/>
        <v>0</v>
      </c>
      <c r="L57" s="127"/>
      <c r="M57" s="125">
        <f t="shared" si="10"/>
        <v>0</v>
      </c>
      <c r="N57" s="145"/>
      <c r="O57" s="143">
        <f t="shared" si="11"/>
        <v>0</v>
      </c>
      <c r="P57" s="132"/>
      <c r="Q57" s="271"/>
      <c r="R57" s="271"/>
      <c r="T57" s="94"/>
      <c r="U57" s="94"/>
      <c r="V57" s="94"/>
      <c r="W57" s="94"/>
      <c r="X57" s="94"/>
    </row>
    <row r="58" spans="2:24" s="7" customFormat="1" ht="15" x14ac:dyDescent="0.25">
      <c r="B58" s="160" t="s">
        <v>170</v>
      </c>
      <c r="C58" s="161"/>
      <c r="G58" s="132"/>
      <c r="H58" s="131"/>
      <c r="I58" s="130"/>
      <c r="J58" s="127"/>
      <c r="K58" s="125">
        <f t="shared" si="9"/>
        <v>0</v>
      </c>
      <c r="L58" s="127"/>
      <c r="M58" s="125">
        <f t="shared" si="10"/>
        <v>0</v>
      </c>
      <c r="N58" s="145"/>
      <c r="O58" s="143">
        <f t="shared" si="11"/>
        <v>0</v>
      </c>
      <c r="P58" s="132"/>
      <c r="Q58" s="150"/>
      <c r="R58" s="150"/>
      <c r="T58" s="94"/>
      <c r="U58" s="94"/>
      <c r="V58" s="94"/>
      <c r="W58" s="94"/>
      <c r="X58" s="94"/>
    </row>
    <row r="59" spans="2:24" s="7" customFormat="1" ht="22.5" x14ac:dyDescent="0.25">
      <c r="B59" s="136" t="s">
        <v>161</v>
      </c>
      <c r="C59" s="137" t="str">
        <f>IF(C54&lt;&gt;0,MAX(D59:F59),"n/a")</f>
        <v>n/a</v>
      </c>
      <c r="D59" s="128">
        <f>IF(C56&lt;=283,0.6,0)</f>
        <v>0.6</v>
      </c>
      <c r="E59" s="129">
        <f>IF(AND(C56&gt;283,C56&lt;=566),0.7,0)</f>
        <v>0</v>
      </c>
      <c r="F59" s="129">
        <f>IF(C56&gt;566,1,0)</f>
        <v>0</v>
      </c>
      <c r="G59" s="38"/>
      <c r="H59" s="131"/>
      <c r="I59" s="130"/>
      <c r="J59" s="127"/>
      <c r="K59" s="125">
        <f t="shared" si="9"/>
        <v>0</v>
      </c>
      <c r="L59" s="127"/>
      <c r="M59" s="125">
        <f t="shared" si="10"/>
        <v>0</v>
      </c>
      <c r="N59" s="145"/>
      <c r="O59" s="143">
        <f t="shared" si="11"/>
        <v>0</v>
      </c>
      <c r="P59" s="38"/>
      <c r="Q59" s="38"/>
      <c r="R59" s="150"/>
      <c r="T59" s="94"/>
      <c r="U59" s="94"/>
      <c r="V59" s="94"/>
      <c r="W59" s="94"/>
      <c r="X59" s="94"/>
    </row>
    <row r="60" spans="2:24" s="7" customFormat="1" ht="22.5" x14ac:dyDescent="0.25">
      <c r="B60" s="45" t="s">
        <v>147</v>
      </c>
      <c r="C60" s="138" t="str">
        <f>IF(AND(C56&lt;&gt;0,J62&lt;=C59,L62&lt;=C59,N62&lt;=C59),"Sobresaliente",D60)</f>
        <v>No aplica</v>
      </c>
      <c r="D60" s="134" t="str">
        <f>IF(AND(J62&lt;=1.5,L62&lt;=1.5,N62&lt;=1.5,C56&lt;&gt;0),"Cumple",E60)</f>
        <v>No aplica</v>
      </c>
      <c r="E60" s="86" t="str">
        <f>IF(C56&lt;&gt;0,"No cumple","No aplica")</f>
        <v>No aplica</v>
      </c>
      <c r="F60" s="152"/>
      <c r="G60" s="38"/>
      <c r="H60" s="131"/>
      <c r="I60" s="130"/>
      <c r="J60" s="127"/>
      <c r="K60" s="125">
        <f t="shared" si="9"/>
        <v>0</v>
      </c>
      <c r="L60" s="127"/>
      <c r="M60" s="125">
        <f t="shared" si="10"/>
        <v>0</v>
      </c>
      <c r="N60" s="145"/>
      <c r="O60" s="143">
        <f t="shared" si="11"/>
        <v>0</v>
      </c>
      <c r="P60" s="38"/>
      <c r="Q60" s="38"/>
      <c r="R60" s="150"/>
      <c r="T60" s="94"/>
      <c r="U60" s="94"/>
      <c r="V60" s="94"/>
      <c r="W60" s="94"/>
      <c r="X60" s="94"/>
    </row>
    <row r="61" spans="2:24" s="7" customFormat="1" ht="22.5" x14ac:dyDescent="0.25">
      <c r="B61" s="45" t="s">
        <v>149</v>
      </c>
      <c r="C61" s="137">
        <f>IF(C55="Oficina de planta abierta",0.5,0.6)</f>
        <v>0.6</v>
      </c>
      <c r="D61" s="38"/>
      <c r="E61" s="38"/>
      <c r="F61" s="38"/>
      <c r="G61" s="38"/>
      <c r="H61" s="131"/>
      <c r="I61" s="130"/>
      <c r="J61" s="127"/>
      <c r="K61" s="125">
        <f t="shared" si="9"/>
        <v>0</v>
      </c>
      <c r="L61" s="127"/>
      <c r="M61" s="125">
        <f t="shared" si="10"/>
        <v>0</v>
      </c>
      <c r="N61" s="145"/>
      <c r="O61" s="143">
        <f t="shared" si="11"/>
        <v>0</v>
      </c>
      <c r="P61" s="38"/>
      <c r="Q61" s="38"/>
      <c r="R61" s="150"/>
      <c r="T61" s="94"/>
      <c r="U61" s="94"/>
      <c r="V61" s="94"/>
      <c r="W61" s="94"/>
      <c r="X61" s="94"/>
    </row>
    <row r="62" spans="2:24" s="7" customFormat="1" ht="23.25" thickBot="1" x14ac:dyDescent="0.3">
      <c r="B62" s="139" t="s">
        <v>150</v>
      </c>
      <c r="C62" s="140" t="str">
        <f>IF(AND(R53&gt;C61,R54&gt;C61,R55&gt;C61,C55&lt;&gt;"Biblioteca",C55&lt;&gt;"Sala de espera"),"Cumple",D62)</f>
        <v>No aplica</v>
      </c>
      <c r="D62" s="134" t="str">
        <f>IF(AND(R53&lt;&gt;0,R54&lt;&gt;0,R55&lt;&gt;0,C55&lt;&gt;"Biblioteca",C55&lt;&gt;"Sala de espera"),"No cumple","No aplica")</f>
        <v>No aplica</v>
      </c>
      <c r="E62" s="153"/>
      <c r="F62" s="38"/>
      <c r="G62" s="38"/>
      <c r="H62" s="257" t="s">
        <v>162</v>
      </c>
      <c r="I62" s="258"/>
      <c r="J62" s="158" t="str">
        <f>IF(K62&gt;0,0.16*(C56/K62),"falta info")</f>
        <v>falta info</v>
      </c>
      <c r="K62" s="146">
        <f>SUM(K55:K61)</f>
        <v>0</v>
      </c>
      <c r="L62" s="158" t="str">
        <f>IF(M62&gt;0,0.16*(C56/M62),"falta info")</f>
        <v>falta info</v>
      </c>
      <c r="M62" s="146">
        <f>SUM(M55:M61)</f>
        <v>0</v>
      </c>
      <c r="N62" s="159" t="str">
        <f>IF(O62&gt;0,0.16*(C56/O62),"falta info")</f>
        <v>falta info</v>
      </c>
      <c r="O62" s="154">
        <f>SUM(O55:O61)</f>
        <v>0</v>
      </c>
      <c r="P62" s="38"/>
      <c r="Q62" s="150"/>
      <c r="R62" s="150"/>
      <c r="T62" s="94"/>
      <c r="U62" s="94"/>
      <c r="V62" s="94"/>
      <c r="W62" s="94"/>
      <c r="X62" s="94"/>
    </row>
    <row r="63" spans="2:24" s="7" customFormat="1" ht="6" customHeight="1" x14ac:dyDescent="0.25">
      <c r="B63" s="162"/>
      <c r="C63" s="43"/>
      <c r="D63" s="43"/>
      <c r="E63" s="43"/>
      <c r="F63" s="43"/>
      <c r="G63" s="43"/>
      <c r="H63" s="43"/>
      <c r="I63" s="43"/>
      <c r="J63" s="43"/>
      <c r="K63" s="43"/>
      <c r="L63" s="43"/>
      <c r="M63" s="43"/>
      <c r="N63" s="43"/>
      <c r="O63" s="43"/>
      <c r="P63" s="43"/>
      <c r="Q63" s="163"/>
      <c r="R63" s="150"/>
      <c r="T63" s="94"/>
      <c r="U63" s="94"/>
      <c r="V63" s="94"/>
      <c r="W63" s="94"/>
      <c r="X63" s="94"/>
    </row>
    <row r="64" spans="2:24" s="38" customFormat="1" ht="13.5" thickBot="1" x14ac:dyDescent="0.3">
      <c r="B64" s="165"/>
      <c r="C64" s="166"/>
      <c r="D64" s="166"/>
      <c r="E64" s="166"/>
      <c r="F64" s="166"/>
      <c r="G64" s="166"/>
      <c r="H64" s="166"/>
      <c r="I64" s="167"/>
      <c r="J64" s="168"/>
      <c r="K64" s="169"/>
      <c r="L64" s="168"/>
      <c r="M64" s="169"/>
      <c r="N64" s="168"/>
      <c r="O64" s="169"/>
      <c r="P64" s="170"/>
      <c r="Q64" s="168"/>
      <c r="R64" s="170"/>
      <c r="T64" s="151"/>
      <c r="U64" s="151"/>
      <c r="V64" s="151"/>
      <c r="W64" s="151"/>
      <c r="X64" s="151"/>
    </row>
    <row r="65" spans="2:24" s="7" customFormat="1" ht="25.5" customHeight="1" x14ac:dyDescent="0.25">
      <c r="B65" s="160" t="s">
        <v>171</v>
      </c>
      <c r="C65" s="161"/>
      <c r="D65" s="38"/>
      <c r="E65" s="38"/>
      <c r="F65" s="38"/>
      <c r="G65" s="38"/>
      <c r="H65" s="259" t="s">
        <v>148</v>
      </c>
      <c r="I65" s="260"/>
      <c r="J65" s="261" t="s">
        <v>140</v>
      </c>
      <c r="K65" s="262"/>
      <c r="L65" s="262"/>
      <c r="M65" s="262"/>
      <c r="N65" s="263"/>
      <c r="O65" s="141"/>
      <c r="P65" s="38"/>
      <c r="Q65" s="147" t="s">
        <v>151</v>
      </c>
      <c r="R65" s="155"/>
      <c r="T65" s="94"/>
      <c r="U65" s="94"/>
      <c r="V65" s="94"/>
      <c r="W65" s="94"/>
      <c r="X65" s="94"/>
    </row>
    <row r="66" spans="2:24" s="7" customFormat="1" ht="24" customHeight="1" x14ac:dyDescent="0.25">
      <c r="B66" s="45" t="s">
        <v>138</v>
      </c>
      <c r="C66" s="135"/>
      <c r="D66" s="38"/>
      <c r="E66" s="38"/>
      <c r="F66" s="38"/>
      <c r="G66" s="38"/>
      <c r="H66" s="45" t="s">
        <v>142</v>
      </c>
      <c r="I66" s="29" t="s">
        <v>139</v>
      </c>
      <c r="J66" s="29" t="s">
        <v>92</v>
      </c>
      <c r="K66" s="126" t="s">
        <v>137</v>
      </c>
      <c r="L66" s="29" t="s">
        <v>93</v>
      </c>
      <c r="M66" s="126" t="s">
        <v>137</v>
      </c>
      <c r="N66" s="144" t="s">
        <v>94</v>
      </c>
      <c r="O66" s="142" t="s">
        <v>137</v>
      </c>
      <c r="P66" s="38"/>
      <c r="Q66" s="148" t="s">
        <v>152</v>
      </c>
      <c r="R66" s="156"/>
      <c r="T66" s="94"/>
      <c r="U66" s="94"/>
      <c r="V66" s="94"/>
      <c r="W66" s="94"/>
      <c r="X66" s="94"/>
    </row>
    <row r="67" spans="2:24" s="7" customFormat="1" ht="23.25" thickBot="1" x14ac:dyDescent="0.3">
      <c r="B67" s="45" t="s">
        <v>89</v>
      </c>
      <c r="C67" s="135"/>
      <c r="D67" s="132"/>
      <c r="E67" s="132"/>
      <c r="F67" s="132"/>
      <c r="G67" s="132"/>
      <c r="H67" s="131"/>
      <c r="I67" s="130"/>
      <c r="J67" s="127"/>
      <c r="K67" s="125">
        <f t="shared" ref="K67:K73" si="12">J67*I67</f>
        <v>0</v>
      </c>
      <c r="L67" s="127"/>
      <c r="M67" s="125">
        <f t="shared" ref="M67:M73" si="13">L67*I67</f>
        <v>0</v>
      </c>
      <c r="N67" s="145"/>
      <c r="O67" s="143">
        <f t="shared" ref="O67:O73" si="14">N67*I67</f>
        <v>0</v>
      </c>
      <c r="P67" s="132"/>
      <c r="Q67" s="149" t="s">
        <v>153</v>
      </c>
      <c r="R67" s="157"/>
      <c r="T67" s="94"/>
      <c r="U67" s="94"/>
      <c r="V67" s="94"/>
      <c r="W67" s="94"/>
      <c r="X67" s="94"/>
    </row>
    <row r="68" spans="2:24" s="7" customFormat="1" ht="23.25" thickBot="1" x14ac:dyDescent="0.3">
      <c r="B68" s="139" t="s">
        <v>141</v>
      </c>
      <c r="C68" s="164"/>
      <c r="D68" s="132"/>
      <c r="E68" s="132"/>
      <c r="F68" s="132"/>
      <c r="G68" s="132"/>
      <c r="H68" s="131"/>
      <c r="I68" s="130"/>
      <c r="J68" s="127"/>
      <c r="K68" s="125">
        <f t="shared" si="12"/>
        <v>0</v>
      </c>
      <c r="L68" s="127"/>
      <c r="M68" s="125">
        <f t="shared" si="13"/>
        <v>0</v>
      </c>
      <c r="N68" s="145"/>
      <c r="O68" s="143">
        <f t="shared" si="14"/>
        <v>0</v>
      </c>
      <c r="P68" s="132"/>
      <c r="Q68" s="269"/>
      <c r="R68" s="270"/>
      <c r="T68" s="94"/>
      <c r="U68" s="94"/>
      <c r="V68" s="94"/>
      <c r="W68" s="94"/>
      <c r="X68" s="94"/>
    </row>
    <row r="69" spans="2:24" s="7" customFormat="1" ht="13.5" thickBot="1" x14ac:dyDescent="0.3">
      <c r="G69" s="132"/>
      <c r="H69" s="131"/>
      <c r="I69" s="130"/>
      <c r="J69" s="127"/>
      <c r="K69" s="125">
        <f t="shared" si="12"/>
        <v>0</v>
      </c>
      <c r="L69" s="127"/>
      <c r="M69" s="125">
        <f t="shared" si="13"/>
        <v>0</v>
      </c>
      <c r="N69" s="145"/>
      <c r="O69" s="143">
        <f t="shared" si="14"/>
        <v>0</v>
      </c>
      <c r="P69" s="132"/>
      <c r="Q69" s="271"/>
      <c r="R69" s="271"/>
      <c r="T69" s="94"/>
      <c r="U69" s="94"/>
      <c r="V69" s="94"/>
      <c r="W69" s="94"/>
      <c r="X69" s="94"/>
    </row>
    <row r="70" spans="2:24" s="7" customFormat="1" ht="15" x14ac:dyDescent="0.25">
      <c r="B70" s="160" t="s">
        <v>172</v>
      </c>
      <c r="C70" s="161"/>
      <c r="G70" s="132"/>
      <c r="H70" s="131"/>
      <c r="I70" s="130"/>
      <c r="J70" s="127"/>
      <c r="K70" s="125">
        <f t="shared" si="12"/>
        <v>0</v>
      </c>
      <c r="L70" s="127"/>
      <c r="M70" s="125">
        <f t="shared" si="13"/>
        <v>0</v>
      </c>
      <c r="N70" s="145"/>
      <c r="O70" s="143">
        <f t="shared" si="14"/>
        <v>0</v>
      </c>
      <c r="P70" s="132"/>
      <c r="Q70" s="150"/>
      <c r="R70" s="150"/>
      <c r="T70" s="94"/>
      <c r="U70" s="94"/>
      <c r="V70" s="94"/>
      <c r="W70" s="94"/>
      <c r="X70" s="94"/>
    </row>
    <row r="71" spans="2:24" s="7" customFormat="1" ht="22.5" x14ac:dyDescent="0.25">
      <c r="B71" s="136" t="s">
        <v>161</v>
      </c>
      <c r="C71" s="137" t="str">
        <f>IF(C66&lt;&gt;0,MAX(D71:F71),"n/a")</f>
        <v>n/a</v>
      </c>
      <c r="D71" s="128">
        <f>IF(C68&lt;=283,0.6,0)</f>
        <v>0.6</v>
      </c>
      <c r="E71" s="129">
        <f>IF(AND(C68&gt;283,C68&lt;=566),0.7,0)</f>
        <v>0</v>
      </c>
      <c r="F71" s="129">
        <f>IF(C68&gt;566,1,0)</f>
        <v>0</v>
      </c>
      <c r="G71" s="38"/>
      <c r="H71" s="131"/>
      <c r="I71" s="130"/>
      <c r="J71" s="127"/>
      <c r="K71" s="125">
        <f t="shared" si="12"/>
        <v>0</v>
      </c>
      <c r="L71" s="127"/>
      <c r="M71" s="125">
        <f t="shared" si="13"/>
        <v>0</v>
      </c>
      <c r="N71" s="145"/>
      <c r="O71" s="143">
        <f t="shared" si="14"/>
        <v>0</v>
      </c>
      <c r="P71" s="38"/>
      <c r="Q71" s="38"/>
      <c r="R71" s="150"/>
      <c r="T71" s="94"/>
      <c r="U71" s="94"/>
      <c r="V71" s="94"/>
      <c r="W71" s="94"/>
      <c r="X71" s="94"/>
    </row>
    <row r="72" spans="2:24" s="7" customFormat="1" ht="22.5" x14ac:dyDescent="0.25">
      <c r="B72" s="45" t="s">
        <v>147</v>
      </c>
      <c r="C72" s="138" t="str">
        <f>IF(AND(C68&lt;&gt;0,J74&lt;=C71,L74&lt;=C71,N74&lt;=C71),"Sobresaliente",D72)</f>
        <v>No aplica</v>
      </c>
      <c r="D72" s="134" t="str">
        <f>IF(AND(J74&lt;=1.5,L74&lt;=1.5,N74&lt;=1.5,C68&lt;&gt;0),"Cumple",E72)</f>
        <v>No aplica</v>
      </c>
      <c r="E72" s="86" t="str">
        <f>IF(C68&lt;&gt;0,"No cumple","No aplica")</f>
        <v>No aplica</v>
      </c>
      <c r="F72" s="152"/>
      <c r="G72" s="38"/>
      <c r="H72" s="131"/>
      <c r="I72" s="130"/>
      <c r="J72" s="127"/>
      <c r="K72" s="125">
        <f t="shared" si="12"/>
        <v>0</v>
      </c>
      <c r="L72" s="127"/>
      <c r="M72" s="125">
        <f t="shared" si="13"/>
        <v>0</v>
      </c>
      <c r="N72" s="145"/>
      <c r="O72" s="143">
        <f t="shared" si="14"/>
        <v>0</v>
      </c>
      <c r="P72" s="38"/>
      <c r="Q72" s="38"/>
      <c r="R72" s="150"/>
      <c r="T72" s="94"/>
      <c r="U72" s="94"/>
      <c r="V72" s="94"/>
      <c r="W72" s="94"/>
      <c r="X72" s="94"/>
    </row>
    <row r="73" spans="2:24" s="7" customFormat="1" ht="22.5" x14ac:dyDescent="0.25">
      <c r="B73" s="45" t="s">
        <v>149</v>
      </c>
      <c r="C73" s="137">
        <f>IF(C67="Oficina de planta abierta",0.5,0.6)</f>
        <v>0.6</v>
      </c>
      <c r="D73" s="38"/>
      <c r="E73" s="38"/>
      <c r="F73" s="38"/>
      <c r="G73" s="38"/>
      <c r="H73" s="131"/>
      <c r="I73" s="130"/>
      <c r="J73" s="127"/>
      <c r="K73" s="125">
        <f t="shared" si="12"/>
        <v>0</v>
      </c>
      <c r="L73" s="127"/>
      <c r="M73" s="125">
        <f t="shared" si="13"/>
        <v>0</v>
      </c>
      <c r="N73" s="145"/>
      <c r="O73" s="143">
        <f t="shared" si="14"/>
        <v>0</v>
      </c>
      <c r="P73" s="38"/>
      <c r="Q73" s="38"/>
      <c r="R73" s="150"/>
      <c r="T73" s="94"/>
      <c r="U73" s="94"/>
      <c r="V73" s="94"/>
      <c r="W73" s="94"/>
      <c r="X73" s="94"/>
    </row>
    <row r="74" spans="2:24" s="7" customFormat="1" ht="24.75" thickBot="1" x14ac:dyDescent="0.3">
      <c r="B74" s="139" t="s">
        <v>150</v>
      </c>
      <c r="C74" s="140" t="str">
        <f>IF(AND(R65&gt;C73,R66&gt;C73,R67&gt;C73,C67&lt;&gt;"Biblioteca",C67&lt;&gt;"Sala de espera"),"Cumple",D74)</f>
        <v>No aplica</v>
      </c>
      <c r="D74" s="134" t="str">
        <f>IF(AND(R65&lt;&gt;0,R66&lt;&gt;0,R67&lt;&gt;0,C67&lt;&gt;"Biblioteca",C67&lt;&gt;"Sala de espera"),"No cumple","No aplica")</f>
        <v>No aplica</v>
      </c>
      <c r="E74" s="153"/>
      <c r="F74" s="38"/>
      <c r="G74" s="38"/>
      <c r="H74" s="257" t="s">
        <v>162</v>
      </c>
      <c r="I74" s="258"/>
      <c r="J74" s="158" t="str">
        <f>IF(K74&gt;0,0.16*(C68/K74),"falta info")</f>
        <v>falta info</v>
      </c>
      <c r="K74" s="146">
        <f>SUM(K67:K73)</f>
        <v>0</v>
      </c>
      <c r="L74" s="158" t="str">
        <f>IF(M74&gt;0,0.16*(C68/M74),"falta info")</f>
        <v>falta info</v>
      </c>
      <c r="M74" s="146">
        <f>SUM(M67:M73)</f>
        <v>0</v>
      </c>
      <c r="N74" s="159" t="str">
        <f>IF(O74&gt;0,0.16*(C68/O74),"falta info")</f>
        <v>falta info</v>
      </c>
      <c r="O74" s="154">
        <f>SUM(O67:O73)</f>
        <v>0</v>
      </c>
      <c r="P74" s="38"/>
      <c r="Q74" s="150"/>
      <c r="R74" s="150"/>
      <c r="T74" s="94"/>
      <c r="U74" s="94"/>
      <c r="V74" s="94"/>
      <c r="W74" s="94"/>
      <c r="X74" s="94"/>
    </row>
    <row r="75" spans="2:24" s="7" customFormat="1" ht="6" customHeight="1" x14ac:dyDescent="0.25">
      <c r="B75" s="162"/>
      <c r="C75" s="43"/>
      <c r="D75" s="43"/>
      <c r="E75" s="43"/>
      <c r="F75" s="43"/>
      <c r="G75" s="43"/>
      <c r="H75" s="43"/>
      <c r="I75" s="43"/>
      <c r="J75" s="43"/>
      <c r="K75" s="43"/>
      <c r="L75" s="43"/>
      <c r="M75" s="43"/>
      <c r="N75" s="43"/>
      <c r="O75" s="43"/>
      <c r="P75" s="43"/>
      <c r="Q75" s="163"/>
      <c r="R75" s="150"/>
      <c r="T75" s="94"/>
      <c r="U75" s="94"/>
      <c r="V75" s="94"/>
      <c r="W75" s="94"/>
      <c r="X75" s="94"/>
    </row>
    <row r="76" spans="2:24" s="38" customFormat="1" ht="13.5" thickBot="1" x14ac:dyDescent="0.3">
      <c r="B76" s="165"/>
      <c r="C76" s="166"/>
      <c r="D76" s="166"/>
      <c r="E76" s="166"/>
      <c r="F76" s="166"/>
      <c r="G76" s="166"/>
      <c r="H76" s="166"/>
      <c r="I76" s="167"/>
      <c r="J76" s="168"/>
      <c r="K76" s="169"/>
      <c r="L76" s="168"/>
      <c r="M76" s="169"/>
      <c r="N76" s="168"/>
      <c r="O76" s="169"/>
      <c r="P76" s="170"/>
      <c r="Q76" s="168"/>
      <c r="R76" s="170"/>
      <c r="T76" s="151"/>
      <c r="U76" s="151"/>
      <c r="V76" s="151"/>
      <c r="W76" s="151"/>
      <c r="X76" s="151"/>
    </row>
    <row r="77" spans="2:24" s="7" customFormat="1" ht="25.5" customHeight="1" x14ac:dyDescent="0.25">
      <c r="B77" s="160" t="s">
        <v>173</v>
      </c>
      <c r="C77" s="161"/>
      <c r="D77" s="38"/>
      <c r="E77" s="38"/>
      <c r="F77" s="38"/>
      <c r="G77" s="38"/>
      <c r="H77" s="259" t="s">
        <v>148</v>
      </c>
      <c r="I77" s="260"/>
      <c r="J77" s="261" t="s">
        <v>140</v>
      </c>
      <c r="K77" s="262"/>
      <c r="L77" s="262"/>
      <c r="M77" s="262"/>
      <c r="N77" s="263"/>
      <c r="O77" s="141"/>
      <c r="P77" s="38"/>
      <c r="Q77" s="147" t="s">
        <v>151</v>
      </c>
      <c r="R77" s="155"/>
      <c r="T77" s="94"/>
      <c r="U77" s="94"/>
      <c r="V77" s="94"/>
      <c r="W77" s="94"/>
      <c r="X77" s="94"/>
    </row>
    <row r="78" spans="2:24" s="7" customFormat="1" ht="24" customHeight="1" x14ac:dyDescent="0.25">
      <c r="B78" s="45" t="s">
        <v>138</v>
      </c>
      <c r="C78" s="135"/>
      <c r="D78" s="38"/>
      <c r="E78" s="38"/>
      <c r="F78" s="38"/>
      <c r="G78" s="38"/>
      <c r="H78" s="45" t="s">
        <v>142</v>
      </c>
      <c r="I78" s="29" t="s">
        <v>139</v>
      </c>
      <c r="J78" s="29" t="s">
        <v>92</v>
      </c>
      <c r="K78" s="126" t="s">
        <v>137</v>
      </c>
      <c r="L78" s="29" t="s">
        <v>93</v>
      </c>
      <c r="M78" s="126" t="s">
        <v>137</v>
      </c>
      <c r="N78" s="144" t="s">
        <v>94</v>
      </c>
      <c r="O78" s="142" t="s">
        <v>137</v>
      </c>
      <c r="P78" s="38"/>
      <c r="Q78" s="148" t="s">
        <v>152</v>
      </c>
      <c r="R78" s="156"/>
      <c r="T78" s="94"/>
      <c r="U78" s="94"/>
      <c r="V78" s="94"/>
      <c r="W78" s="94"/>
      <c r="X78" s="94"/>
    </row>
    <row r="79" spans="2:24" s="7" customFormat="1" ht="23.25" thickBot="1" x14ac:dyDescent="0.3">
      <c r="B79" s="45" t="s">
        <v>89</v>
      </c>
      <c r="C79" s="135"/>
      <c r="D79" s="132"/>
      <c r="E79" s="132"/>
      <c r="F79" s="132"/>
      <c r="G79" s="132"/>
      <c r="H79" s="131"/>
      <c r="I79" s="130"/>
      <c r="J79" s="127"/>
      <c r="K79" s="125">
        <f t="shared" ref="K79:K85" si="15">J79*I79</f>
        <v>0</v>
      </c>
      <c r="L79" s="127"/>
      <c r="M79" s="125">
        <f t="shared" ref="M79:M85" si="16">L79*I79</f>
        <v>0</v>
      </c>
      <c r="N79" s="145"/>
      <c r="O79" s="143">
        <f t="shared" ref="O79:O85" si="17">N79*I79</f>
        <v>0</v>
      </c>
      <c r="P79" s="132"/>
      <c r="Q79" s="149" t="s">
        <v>153</v>
      </c>
      <c r="R79" s="157"/>
      <c r="T79" s="94"/>
      <c r="U79" s="94"/>
      <c r="V79" s="94"/>
      <c r="W79" s="94"/>
      <c r="X79" s="94"/>
    </row>
    <row r="80" spans="2:24" s="7" customFormat="1" ht="23.25" thickBot="1" x14ac:dyDescent="0.3">
      <c r="B80" s="139" t="s">
        <v>141</v>
      </c>
      <c r="C80" s="164"/>
      <c r="D80" s="132"/>
      <c r="E80" s="132"/>
      <c r="F80" s="132"/>
      <c r="G80" s="132"/>
      <c r="H80" s="131"/>
      <c r="I80" s="130"/>
      <c r="J80" s="127"/>
      <c r="K80" s="125">
        <f t="shared" si="15"/>
        <v>0</v>
      </c>
      <c r="L80" s="127"/>
      <c r="M80" s="125">
        <f t="shared" si="16"/>
        <v>0</v>
      </c>
      <c r="N80" s="145"/>
      <c r="O80" s="143">
        <f t="shared" si="17"/>
        <v>0</v>
      </c>
      <c r="P80" s="132"/>
      <c r="Q80" s="269"/>
      <c r="R80" s="270"/>
      <c r="T80" s="94"/>
      <c r="U80" s="94"/>
      <c r="V80" s="94"/>
      <c r="W80" s="94"/>
      <c r="X80" s="94"/>
    </row>
    <row r="81" spans="2:24" s="7" customFormat="1" ht="13.5" thickBot="1" x14ac:dyDescent="0.3">
      <c r="G81" s="132"/>
      <c r="H81" s="131"/>
      <c r="I81" s="130"/>
      <c r="J81" s="127"/>
      <c r="K81" s="125">
        <f t="shared" si="15"/>
        <v>0</v>
      </c>
      <c r="L81" s="127"/>
      <c r="M81" s="125">
        <f t="shared" si="16"/>
        <v>0</v>
      </c>
      <c r="N81" s="145"/>
      <c r="O81" s="143">
        <f t="shared" si="17"/>
        <v>0</v>
      </c>
      <c r="P81" s="132"/>
      <c r="Q81" s="271"/>
      <c r="R81" s="271"/>
      <c r="T81" s="94"/>
      <c r="U81" s="94"/>
      <c r="V81" s="94"/>
      <c r="W81" s="94"/>
      <c r="X81" s="94"/>
    </row>
    <row r="82" spans="2:24" s="7" customFormat="1" ht="15" x14ac:dyDescent="0.25">
      <c r="B82" s="160" t="s">
        <v>174</v>
      </c>
      <c r="C82" s="161"/>
      <c r="G82" s="132"/>
      <c r="H82" s="131"/>
      <c r="I82" s="130"/>
      <c r="J82" s="127"/>
      <c r="K82" s="125">
        <f t="shared" si="15"/>
        <v>0</v>
      </c>
      <c r="L82" s="127"/>
      <c r="M82" s="125">
        <f t="shared" si="16"/>
        <v>0</v>
      </c>
      <c r="N82" s="145"/>
      <c r="O82" s="143">
        <f t="shared" si="17"/>
        <v>0</v>
      </c>
      <c r="P82" s="132"/>
      <c r="Q82" s="150"/>
      <c r="R82" s="150"/>
      <c r="T82" s="94"/>
      <c r="U82" s="94"/>
      <c r="V82" s="94"/>
      <c r="W82" s="94"/>
      <c r="X82" s="94"/>
    </row>
    <row r="83" spans="2:24" s="7" customFormat="1" ht="22.5" x14ac:dyDescent="0.25">
      <c r="B83" s="136" t="s">
        <v>161</v>
      </c>
      <c r="C83" s="137" t="str">
        <f>IF(C78&lt;&gt;0,MAX(D83:F83),"n/a")</f>
        <v>n/a</v>
      </c>
      <c r="D83" s="128">
        <f>IF(C80&lt;=283,0.6,0)</f>
        <v>0.6</v>
      </c>
      <c r="E83" s="129">
        <f>IF(AND(C80&gt;283,C80&lt;=566),0.7,0)</f>
        <v>0</v>
      </c>
      <c r="F83" s="129">
        <f>IF(C80&gt;566,1,0)</f>
        <v>0</v>
      </c>
      <c r="G83" s="38"/>
      <c r="H83" s="131"/>
      <c r="I83" s="130"/>
      <c r="J83" s="127"/>
      <c r="K83" s="125">
        <f t="shared" si="15"/>
        <v>0</v>
      </c>
      <c r="L83" s="127"/>
      <c r="M83" s="125">
        <f t="shared" si="16"/>
        <v>0</v>
      </c>
      <c r="N83" s="145"/>
      <c r="O83" s="143">
        <f t="shared" si="17"/>
        <v>0</v>
      </c>
      <c r="P83" s="38"/>
      <c r="Q83" s="38"/>
      <c r="R83" s="150"/>
      <c r="T83" s="94"/>
      <c r="U83" s="94"/>
      <c r="V83" s="94"/>
      <c r="W83" s="94"/>
      <c r="X83" s="94"/>
    </row>
    <row r="84" spans="2:24" s="7" customFormat="1" ht="22.5" x14ac:dyDescent="0.25">
      <c r="B84" s="45" t="s">
        <v>147</v>
      </c>
      <c r="C84" s="138" t="str">
        <f>IF(AND(C80&lt;&gt;0,J86&lt;=C83,L86&lt;=C83,N86&lt;=C83),"Sobresaliente",D84)</f>
        <v>No aplica</v>
      </c>
      <c r="D84" s="134" t="str">
        <f>IF(AND(J86&lt;=1.5,L86&lt;=1.5,N86&lt;=1.5,C80&lt;&gt;0),"Cumple",E84)</f>
        <v>No aplica</v>
      </c>
      <c r="E84" s="86" t="str">
        <f>IF(C80&lt;&gt;0,"No cumple","No aplica")</f>
        <v>No aplica</v>
      </c>
      <c r="F84" s="152"/>
      <c r="G84" s="38"/>
      <c r="H84" s="131"/>
      <c r="I84" s="130"/>
      <c r="J84" s="127"/>
      <c r="K84" s="125">
        <f t="shared" si="15"/>
        <v>0</v>
      </c>
      <c r="L84" s="127"/>
      <c r="M84" s="125">
        <f t="shared" si="16"/>
        <v>0</v>
      </c>
      <c r="N84" s="145"/>
      <c r="O84" s="143">
        <f t="shared" si="17"/>
        <v>0</v>
      </c>
      <c r="P84" s="38"/>
      <c r="Q84" s="38"/>
      <c r="R84" s="150"/>
      <c r="T84" s="94"/>
      <c r="U84" s="94"/>
      <c r="V84" s="94"/>
      <c r="W84" s="94"/>
      <c r="X84" s="94"/>
    </row>
    <row r="85" spans="2:24" s="7" customFormat="1" ht="22.5" x14ac:dyDescent="0.25">
      <c r="B85" s="45" t="s">
        <v>149</v>
      </c>
      <c r="C85" s="137">
        <f>IF(C79="Oficina de planta abierta",0.5,0.6)</f>
        <v>0.6</v>
      </c>
      <c r="D85" s="38"/>
      <c r="E85" s="38"/>
      <c r="F85" s="38"/>
      <c r="G85" s="38"/>
      <c r="H85" s="131"/>
      <c r="I85" s="130"/>
      <c r="J85" s="127"/>
      <c r="K85" s="125">
        <f t="shared" si="15"/>
        <v>0</v>
      </c>
      <c r="L85" s="127"/>
      <c r="M85" s="125">
        <f t="shared" si="16"/>
        <v>0</v>
      </c>
      <c r="N85" s="145"/>
      <c r="O85" s="143">
        <f t="shared" si="17"/>
        <v>0</v>
      </c>
      <c r="P85" s="38"/>
      <c r="Q85" s="38"/>
      <c r="R85" s="150"/>
      <c r="T85" s="94"/>
      <c r="U85" s="94"/>
      <c r="V85" s="94"/>
      <c r="W85" s="94"/>
      <c r="X85" s="94"/>
    </row>
    <row r="86" spans="2:24" s="7" customFormat="1" ht="24.75" thickBot="1" x14ac:dyDescent="0.3">
      <c r="B86" s="139" t="s">
        <v>150</v>
      </c>
      <c r="C86" s="140" t="str">
        <f>IF(AND(R77&gt;C85,R78&gt;C85,R79&gt;C85,C79&lt;&gt;"Biblioteca",C79&lt;&gt;"Sala de espera"),"Cumple",D86)</f>
        <v>No aplica</v>
      </c>
      <c r="D86" s="134" t="str">
        <f>IF(AND(R77&lt;&gt;0,R78&lt;&gt;0,R79&lt;&gt;0,C79&lt;&gt;"Biblioteca",C79&lt;&gt;"Sala de espera"),"No cumple","No aplica")</f>
        <v>No aplica</v>
      </c>
      <c r="E86" s="153"/>
      <c r="F86" s="38"/>
      <c r="G86" s="38"/>
      <c r="H86" s="257" t="s">
        <v>162</v>
      </c>
      <c r="I86" s="258"/>
      <c r="J86" s="158" t="str">
        <f>IF(K86&gt;0,0.16*(C80/K86),"falta info")</f>
        <v>falta info</v>
      </c>
      <c r="K86" s="146">
        <f>SUM(K79:K85)</f>
        <v>0</v>
      </c>
      <c r="L86" s="158" t="str">
        <f>IF(M86&gt;0,0.16*(C80/M86),"falta info")</f>
        <v>falta info</v>
      </c>
      <c r="M86" s="146">
        <f>SUM(M79:M85)</f>
        <v>0</v>
      </c>
      <c r="N86" s="159" t="str">
        <f>IF(O86&gt;0,0.16*(C80/O86),"falta info")</f>
        <v>falta info</v>
      </c>
      <c r="O86" s="154">
        <f>SUM(O79:O85)</f>
        <v>0</v>
      </c>
      <c r="P86" s="38"/>
      <c r="Q86" s="150"/>
      <c r="R86" s="150"/>
      <c r="T86" s="94"/>
      <c r="U86" s="94"/>
      <c r="V86" s="94"/>
      <c r="W86" s="94"/>
      <c r="X86" s="94"/>
    </row>
    <row r="87" spans="2:24" s="7" customFormat="1" ht="6" customHeight="1" x14ac:dyDescent="0.25">
      <c r="B87" s="162"/>
      <c r="C87" s="43"/>
      <c r="D87" s="43"/>
      <c r="E87" s="43"/>
      <c r="F87" s="43"/>
      <c r="G87" s="43"/>
      <c r="H87" s="43"/>
      <c r="I87" s="43"/>
      <c r="J87" s="43"/>
      <c r="K87" s="43"/>
      <c r="L87" s="43"/>
      <c r="M87" s="43"/>
      <c r="N87" s="43"/>
      <c r="O87" s="43"/>
      <c r="P87" s="43"/>
      <c r="Q87" s="163"/>
      <c r="R87" s="150"/>
      <c r="T87" s="94"/>
      <c r="U87" s="94"/>
      <c r="V87" s="94"/>
      <c r="W87" s="94"/>
      <c r="X87" s="94"/>
    </row>
    <row r="88" spans="2:24" s="38" customFormat="1" ht="14.25" customHeight="1" thickBot="1" x14ac:dyDescent="0.3">
      <c r="B88" s="165"/>
      <c r="C88" s="166"/>
      <c r="D88" s="166"/>
      <c r="E88" s="166"/>
      <c r="F88" s="166"/>
      <c r="G88" s="166"/>
      <c r="H88" s="166"/>
      <c r="I88" s="167"/>
      <c r="J88" s="168"/>
      <c r="K88" s="169"/>
      <c r="L88" s="168"/>
      <c r="M88" s="169"/>
      <c r="N88" s="168"/>
      <c r="O88" s="169"/>
      <c r="P88" s="170"/>
      <c r="Q88" s="168"/>
      <c r="R88" s="170"/>
      <c r="T88" s="151"/>
      <c r="U88" s="151"/>
      <c r="V88" s="151"/>
      <c r="W88" s="151"/>
      <c r="X88" s="151"/>
    </row>
    <row r="89" spans="2:24" s="7" customFormat="1" ht="25.5" customHeight="1" x14ac:dyDescent="0.25">
      <c r="B89" s="160" t="s">
        <v>175</v>
      </c>
      <c r="C89" s="161"/>
      <c r="D89" s="38"/>
      <c r="E89" s="38"/>
      <c r="F89" s="38"/>
      <c r="G89" s="38"/>
      <c r="H89" s="259" t="s">
        <v>148</v>
      </c>
      <c r="I89" s="260"/>
      <c r="J89" s="261" t="s">
        <v>140</v>
      </c>
      <c r="K89" s="262"/>
      <c r="L89" s="262"/>
      <c r="M89" s="262"/>
      <c r="N89" s="263"/>
      <c r="O89" s="141"/>
      <c r="P89" s="38"/>
      <c r="Q89" s="147" t="s">
        <v>151</v>
      </c>
      <c r="R89" s="155"/>
      <c r="T89" s="94"/>
      <c r="U89" s="94"/>
      <c r="V89" s="94"/>
      <c r="W89" s="94"/>
      <c r="X89" s="94"/>
    </row>
    <row r="90" spans="2:24" s="7" customFormat="1" ht="24" customHeight="1" x14ac:dyDescent="0.25">
      <c r="B90" s="45" t="s">
        <v>138</v>
      </c>
      <c r="C90" s="135"/>
      <c r="D90" s="38"/>
      <c r="E90" s="38"/>
      <c r="F90" s="38"/>
      <c r="G90" s="38"/>
      <c r="H90" s="45" t="s">
        <v>142</v>
      </c>
      <c r="I90" s="29" t="s">
        <v>139</v>
      </c>
      <c r="J90" s="29" t="s">
        <v>92</v>
      </c>
      <c r="K90" s="126" t="s">
        <v>137</v>
      </c>
      <c r="L90" s="29" t="s">
        <v>93</v>
      </c>
      <c r="M90" s="126" t="s">
        <v>137</v>
      </c>
      <c r="N90" s="144" t="s">
        <v>94</v>
      </c>
      <c r="O90" s="142" t="s">
        <v>137</v>
      </c>
      <c r="P90" s="38"/>
      <c r="Q90" s="148" t="s">
        <v>152</v>
      </c>
      <c r="R90" s="156"/>
      <c r="T90" s="94"/>
      <c r="U90" s="94"/>
      <c r="V90" s="94"/>
      <c r="W90" s="94"/>
      <c r="X90" s="94"/>
    </row>
    <row r="91" spans="2:24" s="7" customFormat="1" ht="23.25" thickBot="1" x14ac:dyDescent="0.3">
      <c r="B91" s="45" t="s">
        <v>89</v>
      </c>
      <c r="C91" s="135"/>
      <c r="D91" s="132"/>
      <c r="E91" s="132"/>
      <c r="F91" s="132"/>
      <c r="G91" s="132"/>
      <c r="H91" s="131"/>
      <c r="I91" s="130"/>
      <c r="J91" s="127"/>
      <c r="K91" s="125">
        <f t="shared" ref="K91:K97" si="18">J91*I91</f>
        <v>0</v>
      </c>
      <c r="L91" s="127"/>
      <c r="M91" s="125">
        <f t="shared" ref="M91:M97" si="19">L91*I91</f>
        <v>0</v>
      </c>
      <c r="N91" s="145"/>
      <c r="O91" s="143">
        <f t="shared" ref="O91:O97" si="20">N91*I91</f>
        <v>0</v>
      </c>
      <c r="P91" s="132"/>
      <c r="Q91" s="149" t="s">
        <v>153</v>
      </c>
      <c r="R91" s="157"/>
      <c r="T91" s="94"/>
      <c r="U91" s="94"/>
      <c r="V91" s="94"/>
      <c r="W91" s="94"/>
      <c r="X91" s="94"/>
    </row>
    <row r="92" spans="2:24" s="7" customFormat="1" ht="23.25" thickBot="1" x14ac:dyDescent="0.3">
      <c r="B92" s="139" t="s">
        <v>141</v>
      </c>
      <c r="C92" s="164"/>
      <c r="D92" s="132"/>
      <c r="E92" s="132"/>
      <c r="F92" s="132"/>
      <c r="G92" s="132"/>
      <c r="H92" s="131"/>
      <c r="I92" s="130"/>
      <c r="J92" s="127"/>
      <c r="K92" s="125">
        <f t="shared" si="18"/>
        <v>0</v>
      </c>
      <c r="L92" s="127"/>
      <c r="M92" s="125">
        <f t="shared" si="19"/>
        <v>0</v>
      </c>
      <c r="N92" s="145"/>
      <c r="O92" s="143">
        <f t="shared" si="20"/>
        <v>0</v>
      </c>
      <c r="P92" s="132"/>
      <c r="Q92" s="269"/>
      <c r="R92" s="270"/>
      <c r="T92" s="94"/>
      <c r="U92" s="94"/>
      <c r="V92" s="94"/>
      <c r="W92" s="94"/>
      <c r="X92" s="94"/>
    </row>
    <row r="93" spans="2:24" s="7" customFormat="1" ht="13.5" thickBot="1" x14ac:dyDescent="0.3">
      <c r="G93" s="132"/>
      <c r="H93" s="131"/>
      <c r="I93" s="130"/>
      <c r="J93" s="127"/>
      <c r="K93" s="125">
        <f t="shared" si="18"/>
        <v>0</v>
      </c>
      <c r="L93" s="127"/>
      <c r="M93" s="125">
        <f t="shared" si="19"/>
        <v>0</v>
      </c>
      <c r="N93" s="145"/>
      <c r="O93" s="143">
        <f t="shared" si="20"/>
        <v>0</v>
      </c>
      <c r="P93" s="132"/>
      <c r="Q93" s="271"/>
      <c r="R93" s="271"/>
      <c r="T93" s="94"/>
      <c r="U93" s="94"/>
      <c r="V93" s="94"/>
      <c r="W93" s="94"/>
      <c r="X93" s="94"/>
    </row>
    <row r="94" spans="2:24" s="7" customFormat="1" ht="15" x14ac:dyDescent="0.25">
      <c r="B94" s="160" t="s">
        <v>176</v>
      </c>
      <c r="C94" s="161"/>
      <c r="G94" s="132"/>
      <c r="H94" s="131"/>
      <c r="I94" s="130"/>
      <c r="J94" s="127"/>
      <c r="K94" s="125">
        <f t="shared" si="18"/>
        <v>0</v>
      </c>
      <c r="L94" s="127"/>
      <c r="M94" s="125">
        <f t="shared" si="19"/>
        <v>0</v>
      </c>
      <c r="N94" s="145"/>
      <c r="O94" s="143">
        <f t="shared" si="20"/>
        <v>0</v>
      </c>
      <c r="P94" s="132"/>
      <c r="Q94" s="150"/>
      <c r="R94" s="150"/>
      <c r="T94" s="94"/>
      <c r="U94" s="94"/>
      <c r="V94" s="94"/>
      <c r="W94" s="94"/>
      <c r="X94" s="94"/>
    </row>
    <row r="95" spans="2:24" s="7" customFormat="1" ht="22.5" x14ac:dyDescent="0.25">
      <c r="B95" s="136" t="s">
        <v>161</v>
      </c>
      <c r="C95" s="137" t="str">
        <f>IF(C90&lt;&gt;0,MAX(D95:F95),"n/a")</f>
        <v>n/a</v>
      </c>
      <c r="D95" s="128">
        <f>IF(C92&lt;=283,0.6,0)</f>
        <v>0.6</v>
      </c>
      <c r="E95" s="129">
        <f>IF(AND(C92&gt;283,C92&lt;=566),0.7,0)</f>
        <v>0</v>
      </c>
      <c r="F95" s="129">
        <f>IF(C92&gt;566,1,0)</f>
        <v>0</v>
      </c>
      <c r="G95" s="38"/>
      <c r="H95" s="131"/>
      <c r="I95" s="130"/>
      <c r="J95" s="127"/>
      <c r="K95" s="125">
        <f t="shared" si="18"/>
        <v>0</v>
      </c>
      <c r="L95" s="127"/>
      <c r="M95" s="125">
        <f t="shared" si="19"/>
        <v>0</v>
      </c>
      <c r="N95" s="145"/>
      <c r="O95" s="143">
        <f t="shared" si="20"/>
        <v>0</v>
      </c>
      <c r="P95" s="38"/>
      <c r="Q95" s="38"/>
      <c r="R95" s="150"/>
      <c r="T95" s="94"/>
      <c r="U95" s="94"/>
      <c r="V95" s="94"/>
      <c r="W95" s="94"/>
      <c r="X95" s="94"/>
    </row>
    <row r="96" spans="2:24" s="7" customFormat="1" ht="22.5" x14ac:dyDescent="0.25">
      <c r="B96" s="45" t="s">
        <v>147</v>
      </c>
      <c r="C96" s="138" t="str">
        <f>IF(AND(C92&lt;&gt;0,J98&lt;=C95,L98&lt;=C95,N98&lt;=C95),"Sobresaliente",D96)</f>
        <v>No aplica</v>
      </c>
      <c r="D96" s="134" t="str">
        <f>IF(AND(J98&lt;=1.5,L98&lt;=1.5,N98&lt;=1.5,C92&lt;&gt;0),"Cumple",E96)</f>
        <v>No aplica</v>
      </c>
      <c r="E96" s="86" t="str">
        <f>IF(C92&lt;&gt;0,"No cumple","No aplica")</f>
        <v>No aplica</v>
      </c>
      <c r="F96" s="152"/>
      <c r="G96" s="38"/>
      <c r="H96" s="131"/>
      <c r="I96" s="130"/>
      <c r="J96" s="127"/>
      <c r="K96" s="125">
        <f t="shared" si="18"/>
        <v>0</v>
      </c>
      <c r="L96" s="127"/>
      <c r="M96" s="125">
        <f t="shared" si="19"/>
        <v>0</v>
      </c>
      <c r="N96" s="145"/>
      <c r="O96" s="143">
        <f t="shared" si="20"/>
        <v>0</v>
      </c>
      <c r="P96" s="38"/>
      <c r="Q96" s="38"/>
      <c r="R96" s="150"/>
      <c r="T96" s="94"/>
      <c r="U96" s="94"/>
      <c r="V96" s="94"/>
      <c r="W96" s="94"/>
      <c r="X96" s="94"/>
    </row>
    <row r="97" spans="2:24" s="7" customFormat="1" ht="22.5" x14ac:dyDescent="0.25">
      <c r="B97" s="45" t="s">
        <v>149</v>
      </c>
      <c r="C97" s="137">
        <f>IF(C91="Oficina de planta abierta",0.5,0.6)</f>
        <v>0.6</v>
      </c>
      <c r="D97" s="38"/>
      <c r="E97" s="38"/>
      <c r="F97" s="38"/>
      <c r="G97" s="38"/>
      <c r="H97" s="131"/>
      <c r="I97" s="130"/>
      <c r="J97" s="127"/>
      <c r="K97" s="125">
        <f t="shared" si="18"/>
        <v>0</v>
      </c>
      <c r="L97" s="127"/>
      <c r="M97" s="125">
        <f t="shared" si="19"/>
        <v>0</v>
      </c>
      <c r="N97" s="145"/>
      <c r="O97" s="143">
        <f t="shared" si="20"/>
        <v>0</v>
      </c>
      <c r="P97" s="38"/>
      <c r="Q97" s="38"/>
      <c r="R97" s="150"/>
      <c r="T97" s="94"/>
      <c r="U97" s="94"/>
      <c r="V97" s="94"/>
      <c r="W97" s="94"/>
      <c r="X97" s="94"/>
    </row>
    <row r="98" spans="2:24" s="7" customFormat="1" ht="24.75" thickBot="1" x14ac:dyDescent="0.3">
      <c r="B98" s="139" t="s">
        <v>150</v>
      </c>
      <c r="C98" s="140" t="str">
        <f>IF(AND(R89&gt;C97,R90&gt;C97,R91&gt;C97,C91&lt;&gt;"Biblioteca",C91&lt;&gt;"Sala de espera"),"Cumple",D98)</f>
        <v>No aplica</v>
      </c>
      <c r="D98" s="134" t="str">
        <f>IF(AND(R89&lt;&gt;0,R90&lt;&gt;0,R91&lt;&gt;0,C91&lt;&gt;"Biblioteca",C91&lt;&gt;"Sala de espera"),"No cumple","No aplica")</f>
        <v>No aplica</v>
      </c>
      <c r="E98" s="153"/>
      <c r="F98" s="38"/>
      <c r="G98" s="38"/>
      <c r="H98" s="257" t="s">
        <v>162</v>
      </c>
      <c r="I98" s="258"/>
      <c r="J98" s="158" t="str">
        <f>IF(K98&gt;0,0.16*(C92/K98),"falta info")</f>
        <v>falta info</v>
      </c>
      <c r="K98" s="146">
        <f>SUM(K91:K97)</f>
        <v>0</v>
      </c>
      <c r="L98" s="158" t="str">
        <f>IF(M98&gt;0,0.16*(C92/M98),"falta info")</f>
        <v>falta info</v>
      </c>
      <c r="M98" s="146">
        <f>SUM(M91:M97)</f>
        <v>0</v>
      </c>
      <c r="N98" s="159" t="str">
        <f>IF(O98&gt;0,0.16*(C92/O98),"falta info")</f>
        <v>falta info</v>
      </c>
      <c r="O98" s="154">
        <f>SUM(O91:O97)</f>
        <v>0</v>
      </c>
      <c r="P98" s="38"/>
      <c r="Q98" s="150"/>
      <c r="R98" s="150"/>
      <c r="T98" s="94"/>
      <c r="U98" s="94"/>
      <c r="V98" s="94"/>
      <c r="W98" s="94"/>
      <c r="X98" s="94"/>
    </row>
    <row r="99" spans="2:24" s="7" customFormat="1" ht="6" customHeight="1" x14ac:dyDescent="0.25">
      <c r="B99" s="162"/>
      <c r="C99" s="43"/>
      <c r="D99" s="43"/>
      <c r="E99" s="43"/>
      <c r="F99" s="43"/>
      <c r="G99" s="43"/>
      <c r="H99" s="43"/>
      <c r="I99" s="43"/>
      <c r="J99" s="43"/>
      <c r="K99" s="43"/>
      <c r="L99" s="43"/>
      <c r="M99" s="43"/>
      <c r="N99" s="43"/>
      <c r="O99" s="43"/>
      <c r="P99" s="43"/>
      <c r="Q99" s="163"/>
      <c r="R99" s="150"/>
      <c r="T99" s="94"/>
      <c r="U99" s="94"/>
      <c r="V99" s="94"/>
      <c r="W99" s="94"/>
      <c r="X99" s="94"/>
    </row>
    <row r="100" spans="2:24" s="38" customFormat="1" ht="13.5" thickBot="1" x14ac:dyDescent="0.3">
      <c r="B100" s="165"/>
      <c r="C100" s="166"/>
      <c r="D100" s="166"/>
      <c r="E100" s="166"/>
      <c r="F100" s="166"/>
      <c r="G100" s="166"/>
      <c r="H100" s="166"/>
      <c r="I100" s="167"/>
      <c r="J100" s="168"/>
      <c r="K100" s="169"/>
      <c r="L100" s="168"/>
      <c r="M100" s="169"/>
      <c r="N100" s="168"/>
      <c r="O100" s="169"/>
      <c r="P100" s="170"/>
      <c r="Q100" s="168"/>
      <c r="R100" s="170"/>
      <c r="T100" s="151"/>
      <c r="U100" s="151"/>
      <c r="V100" s="151"/>
      <c r="W100" s="151"/>
      <c r="X100" s="151"/>
    </row>
    <row r="101" spans="2:24" s="7" customFormat="1" ht="25.5" customHeight="1" x14ac:dyDescent="0.25">
      <c r="B101" s="160" t="s">
        <v>177</v>
      </c>
      <c r="C101" s="161"/>
      <c r="D101" s="38"/>
      <c r="E101" s="38"/>
      <c r="F101" s="38"/>
      <c r="G101" s="38"/>
      <c r="H101" s="259" t="s">
        <v>148</v>
      </c>
      <c r="I101" s="260"/>
      <c r="J101" s="261" t="s">
        <v>140</v>
      </c>
      <c r="K101" s="262"/>
      <c r="L101" s="262"/>
      <c r="M101" s="262"/>
      <c r="N101" s="263"/>
      <c r="O101" s="141"/>
      <c r="P101" s="38"/>
      <c r="Q101" s="147" t="s">
        <v>151</v>
      </c>
      <c r="R101" s="155"/>
      <c r="T101" s="94"/>
      <c r="U101" s="94"/>
      <c r="V101" s="94"/>
      <c r="W101" s="94"/>
      <c r="X101" s="94"/>
    </row>
    <row r="102" spans="2:24" s="7" customFormat="1" ht="24" customHeight="1" x14ac:dyDescent="0.25">
      <c r="B102" s="45" t="s">
        <v>138</v>
      </c>
      <c r="C102" s="135"/>
      <c r="D102" s="38"/>
      <c r="E102" s="38"/>
      <c r="F102" s="38"/>
      <c r="G102" s="38"/>
      <c r="H102" s="45" t="s">
        <v>142</v>
      </c>
      <c r="I102" s="29" t="s">
        <v>139</v>
      </c>
      <c r="J102" s="29" t="s">
        <v>92</v>
      </c>
      <c r="K102" s="126" t="s">
        <v>137</v>
      </c>
      <c r="L102" s="29" t="s">
        <v>93</v>
      </c>
      <c r="M102" s="126" t="s">
        <v>137</v>
      </c>
      <c r="N102" s="144" t="s">
        <v>94</v>
      </c>
      <c r="O102" s="142" t="s">
        <v>137</v>
      </c>
      <c r="P102" s="38"/>
      <c r="Q102" s="148" t="s">
        <v>152</v>
      </c>
      <c r="R102" s="156"/>
      <c r="T102" s="94"/>
      <c r="U102" s="94"/>
      <c r="V102" s="94"/>
      <c r="W102" s="94"/>
      <c r="X102" s="94"/>
    </row>
    <row r="103" spans="2:24" s="7" customFormat="1" ht="23.25" thickBot="1" x14ac:dyDescent="0.3">
      <c r="B103" s="45" t="s">
        <v>89</v>
      </c>
      <c r="C103" s="135"/>
      <c r="D103" s="132"/>
      <c r="E103" s="132"/>
      <c r="F103" s="132"/>
      <c r="G103" s="132"/>
      <c r="H103" s="131"/>
      <c r="I103" s="130"/>
      <c r="J103" s="127"/>
      <c r="K103" s="125">
        <f t="shared" ref="K103:K109" si="21">J103*I103</f>
        <v>0</v>
      </c>
      <c r="L103" s="127"/>
      <c r="M103" s="125">
        <f t="shared" ref="M103:M109" si="22">L103*I103</f>
        <v>0</v>
      </c>
      <c r="N103" s="145"/>
      <c r="O103" s="143">
        <f t="shared" ref="O103:O109" si="23">N103*I103</f>
        <v>0</v>
      </c>
      <c r="P103" s="132"/>
      <c r="Q103" s="149" t="s">
        <v>153</v>
      </c>
      <c r="R103" s="157"/>
      <c r="T103" s="94"/>
      <c r="U103" s="94"/>
      <c r="V103" s="94"/>
      <c r="W103" s="94"/>
      <c r="X103" s="94"/>
    </row>
    <row r="104" spans="2:24" s="7" customFormat="1" ht="23.25" thickBot="1" x14ac:dyDescent="0.3">
      <c r="B104" s="139" t="s">
        <v>141</v>
      </c>
      <c r="C104" s="164"/>
      <c r="D104" s="132"/>
      <c r="E104" s="132"/>
      <c r="F104" s="132"/>
      <c r="G104" s="132"/>
      <c r="H104" s="131"/>
      <c r="I104" s="130"/>
      <c r="J104" s="127"/>
      <c r="K104" s="125">
        <f t="shared" si="21"/>
        <v>0</v>
      </c>
      <c r="L104" s="127"/>
      <c r="M104" s="125">
        <f t="shared" si="22"/>
        <v>0</v>
      </c>
      <c r="N104" s="145"/>
      <c r="O104" s="143">
        <f t="shared" si="23"/>
        <v>0</v>
      </c>
      <c r="P104" s="132"/>
      <c r="Q104" s="269"/>
      <c r="R104" s="270"/>
      <c r="T104" s="94"/>
      <c r="U104" s="94"/>
      <c r="V104" s="94"/>
      <c r="W104" s="94"/>
      <c r="X104" s="94"/>
    </row>
    <row r="105" spans="2:24" s="7" customFormat="1" ht="13.5" thickBot="1" x14ac:dyDescent="0.3">
      <c r="G105" s="132"/>
      <c r="H105" s="131"/>
      <c r="I105" s="130"/>
      <c r="J105" s="127"/>
      <c r="K105" s="125">
        <f t="shared" si="21"/>
        <v>0</v>
      </c>
      <c r="L105" s="127"/>
      <c r="M105" s="125">
        <f t="shared" si="22"/>
        <v>0</v>
      </c>
      <c r="N105" s="145"/>
      <c r="O105" s="143">
        <f t="shared" si="23"/>
        <v>0</v>
      </c>
      <c r="P105" s="132"/>
      <c r="Q105" s="271"/>
      <c r="R105" s="271"/>
      <c r="T105" s="94"/>
      <c r="U105" s="94"/>
      <c r="V105" s="94"/>
      <c r="W105" s="94"/>
      <c r="X105" s="94"/>
    </row>
    <row r="106" spans="2:24" s="7" customFormat="1" ht="15" x14ac:dyDescent="0.25">
      <c r="B106" s="160" t="s">
        <v>178</v>
      </c>
      <c r="C106" s="161"/>
      <c r="G106" s="132"/>
      <c r="H106" s="131"/>
      <c r="I106" s="130"/>
      <c r="J106" s="127"/>
      <c r="K106" s="125">
        <f t="shared" si="21"/>
        <v>0</v>
      </c>
      <c r="L106" s="127"/>
      <c r="M106" s="125">
        <f t="shared" si="22"/>
        <v>0</v>
      </c>
      <c r="N106" s="145"/>
      <c r="O106" s="143">
        <f t="shared" si="23"/>
        <v>0</v>
      </c>
      <c r="P106" s="132"/>
      <c r="Q106" s="150"/>
      <c r="R106" s="150"/>
      <c r="T106" s="94"/>
      <c r="U106" s="94"/>
      <c r="V106" s="94"/>
      <c r="W106" s="94"/>
      <c r="X106" s="94"/>
    </row>
    <row r="107" spans="2:24" s="7" customFormat="1" ht="22.5" x14ac:dyDescent="0.25">
      <c r="B107" s="136" t="s">
        <v>161</v>
      </c>
      <c r="C107" s="137" t="str">
        <f>IF(C102&lt;&gt;0,MAX(D107:F107),"n/a")</f>
        <v>n/a</v>
      </c>
      <c r="D107" s="128">
        <f>IF(C104&lt;=283,0.6,0)</f>
        <v>0.6</v>
      </c>
      <c r="E107" s="129">
        <f>IF(AND(C104&gt;283,C104&lt;=566),0.7,0)</f>
        <v>0</v>
      </c>
      <c r="F107" s="129">
        <f>IF(C104&gt;566,1,0)</f>
        <v>0</v>
      </c>
      <c r="G107" s="38"/>
      <c r="H107" s="131"/>
      <c r="I107" s="130"/>
      <c r="J107" s="127"/>
      <c r="K107" s="125">
        <f t="shared" si="21"/>
        <v>0</v>
      </c>
      <c r="L107" s="127"/>
      <c r="M107" s="125">
        <f t="shared" si="22"/>
        <v>0</v>
      </c>
      <c r="N107" s="145"/>
      <c r="O107" s="143">
        <f t="shared" si="23"/>
        <v>0</v>
      </c>
      <c r="P107" s="38"/>
      <c r="Q107" s="38"/>
      <c r="R107" s="150"/>
      <c r="T107" s="94"/>
      <c r="U107" s="94"/>
      <c r="V107" s="94"/>
      <c r="W107" s="94"/>
      <c r="X107" s="94"/>
    </row>
    <row r="108" spans="2:24" s="7" customFormat="1" ht="22.5" x14ac:dyDescent="0.25">
      <c r="B108" s="45" t="s">
        <v>147</v>
      </c>
      <c r="C108" s="138" t="str">
        <f>IF(AND(C104&lt;&gt;0,J110&lt;=C107,L110&lt;=C107,N110&lt;=C107),"Sobresaliente",D108)</f>
        <v>No aplica</v>
      </c>
      <c r="D108" s="134" t="str">
        <f>IF(AND(J110&lt;=1.5,L110&lt;=1.5,N110&lt;=1.5,C104&lt;&gt;0),"Cumple",E108)</f>
        <v>No aplica</v>
      </c>
      <c r="E108" s="86" t="str">
        <f>IF(C104&lt;&gt;0,"No cumple","No aplica")</f>
        <v>No aplica</v>
      </c>
      <c r="F108" s="152"/>
      <c r="G108" s="38"/>
      <c r="H108" s="131"/>
      <c r="I108" s="130"/>
      <c r="J108" s="127"/>
      <c r="K108" s="125">
        <f t="shared" si="21"/>
        <v>0</v>
      </c>
      <c r="L108" s="127"/>
      <c r="M108" s="125">
        <f t="shared" si="22"/>
        <v>0</v>
      </c>
      <c r="N108" s="145"/>
      <c r="O108" s="143">
        <f t="shared" si="23"/>
        <v>0</v>
      </c>
      <c r="P108" s="38"/>
      <c r="Q108" s="38"/>
      <c r="R108" s="150"/>
      <c r="T108" s="94"/>
      <c r="U108" s="94"/>
      <c r="V108" s="94"/>
      <c r="W108" s="94"/>
      <c r="X108" s="94"/>
    </row>
    <row r="109" spans="2:24" s="7" customFormat="1" ht="22.5" x14ac:dyDescent="0.25">
      <c r="B109" s="45" t="s">
        <v>149</v>
      </c>
      <c r="C109" s="137">
        <f>IF(C103="Oficina de planta abierta",0.5,0.6)</f>
        <v>0.6</v>
      </c>
      <c r="D109" s="38"/>
      <c r="E109" s="38"/>
      <c r="F109" s="38"/>
      <c r="G109" s="38"/>
      <c r="H109" s="131"/>
      <c r="I109" s="130"/>
      <c r="J109" s="127"/>
      <c r="K109" s="125">
        <f t="shared" si="21"/>
        <v>0</v>
      </c>
      <c r="L109" s="127"/>
      <c r="M109" s="125">
        <f t="shared" si="22"/>
        <v>0</v>
      </c>
      <c r="N109" s="145"/>
      <c r="O109" s="143">
        <f t="shared" si="23"/>
        <v>0</v>
      </c>
      <c r="P109" s="38"/>
      <c r="Q109" s="38"/>
      <c r="R109" s="150"/>
      <c r="T109" s="94"/>
      <c r="U109" s="94"/>
      <c r="V109" s="94"/>
      <c r="W109" s="94"/>
      <c r="X109" s="94"/>
    </row>
    <row r="110" spans="2:24" s="7" customFormat="1" ht="24.75" thickBot="1" x14ac:dyDescent="0.3">
      <c r="B110" s="139" t="s">
        <v>150</v>
      </c>
      <c r="C110" s="140" t="str">
        <f>IF(AND(R101&gt;C109,R102&gt;C109,R103&gt;C109,C103&lt;&gt;"Biblioteca",C103&lt;&gt;"Sala de espera"),"Cumple",D110)</f>
        <v>No aplica</v>
      </c>
      <c r="D110" s="134" t="str">
        <f>IF(AND(R101&lt;&gt;0,R102&lt;&gt;0,R103&lt;&gt;0,C103&lt;&gt;"Biblioteca",C103&lt;&gt;"Sala de espera"),"No cumple","No aplica")</f>
        <v>No aplica</v>
      </c>
      <c r="E110" s="153"/>
      <c r="F110" s="38"/>
      <c r="G110" s="38"/>
      <c r="H110" s="257" t="s">
        <v>162</v>
      </c>
      <c r="I110" s="258"/>
      <c r="J110" s="158" t="str">
        <f>IF(K110&gt;0,0.16*(C104/K110),"falta info")</f>
        <v>falta info</v>
      </c>
      <c r="K110" s="146">
        <f>SUM(K103:K109)</f>
        <v>0</v>
      </c>
      <c r="L110" s="158" t="str">
        <f>IF(M110&gt;0,0.16*(C104/M110),"falta info")</f>
        <v>falta info</v>
      </c>
      <c r="M110" s="146">
        <f>SUM(M103:M109)</f>
        <v>0</v>
      </c>
      <c r="N110" s="159" t="str">
        <f>IF(O110&gt;0,0.16*(C104/O110),"falta info")</f>
        <v>falta info</v>
      </c>
      <c r="O110" s="154">
        <f>SUM(O103:O109)</f>
        <v>0</v>
      </c>
      <c r="P110" s="38"/>
      <c r="Q110" s="150"/>
      <c r="R110" s="150"/>
      <c r="T110" s="94"/>
      <c r="U110" s="94"/>
      <c r="V110" s="94"/>
      <c r="W110" s="94"/>
      <c r="X110" s="94"/>
    </row>
    <row r="111" spans="2:24" s="7" customFormat="1" ht="6" customHeight="1" x14ac:dyDescent="0.25">
      <c r="B111" s="162"/>
      <c r="C111" s="43"/>
      <c r="D111" s="43"/>
      <c r="E111" s="43"/>
      <c r="F111" s="43"/>
      <c r="G111" s="43"/>
      <c r="H111" s="43"/>
      <c r="I111" s="43"/>
      <c r="J111" s="43"/>
      <c r="K111" s="43"/>
      <c r="L111" s="43"/>
      <c r="M111" s="43"/>
      <c r="N111" s="43"/>
      <c r="O111" s="43"/>
      <c r="P111" s="43"/>
      <c r="Q111" s="163"/>
      <c r="R111" s="150"/>
      <c r="T111" s="94"/>
      <c r="U111" s="94"/>
      <c r="V111" s="94"/>
      <c r="W111" s="94"/>
      <c r="X111" s="94"/>
    </row>
    <row r="112" spans="2:24" s="38" customFormat="1" ht="13.5" thickBot="1" x14ac:dyDescent="0.3">
      <c r="B112" s="165"/>
      <c r="C112" s="166"/>
      <c r="D112" s="166"/>
      <c r="E112" s="166"/>
      <c r="F112" s="166"/>
      <c r="G112" s="166"/>
      <c r="H112" s="166"/>
      <c r="I112" s="167"/>
      <c r="J112" s="168"/>
      <c r="K112" s="169"/>
      <c r="L112" s="168"/>
      <c r="M112" s="169"/>
      <c r="N112" s="168"/>
      <c r="O112" s="169"/>
      <c r="P112" s="170"/>
      <c r="Q112" s="168"/>
      <c r="R112" s="170"/>
      <c r="T112" s="151"/>
      <c r="U112" s="151"/>
      <c r="V112" s="151"/>
      <c r="W112" s="151"/>
      <c r="X112" s="151"/>
    </row>
    <row r="113" spans="2:24" s="7" customFormat="1" ht="25.5" customHeight="1" x14ac:dyDescent="0.25">
      <c r="B113" s="160" t="s">
        <v>179</v>
      </c>
      <c r="C113" s="161"/>
      <c r="D113" s="38"/>
      <c r="E113" s="38"/>
      <c r="F113" s="38"/>
      <c r="G113" s="38"/>
      <c r="H113" s="259" t="s">
        <v>148</v>
      </c>
      <c r="I113" s="260"/>
      <c r="J113" s="261" t="s">
        <v>140</v>
      </c>
      <c r="K113" s="262"/>
      <c r="L113" s="262"/>
      <c r="M113" s="262"/>
      <c r="N113" s="263"/>
      <c r="O113" s="141"/>
      <c r="P113" s="38"/>
      <c r="Q113" s="147" t="s">
        <v>151</v>
      </c>
      <c r="R113" s="155"/>
      <c r="T113" s="94"/>
      <c r="U113" s="94"/>
      <c r="V113" s="94"/>
      <c r="W113" s="94"/>
      <c r="X113" s="94"/>
    </row>
    <row r="114" spans="2:24" s="7" customFormat="1" ht="24" customHeight="1" x14ac:dyDescent="0.25">
      <c r="B114" s="45" t="s">
        <v>138</v>
      </c>
      <c r="C114" s="135"/>
      <c r="D114" s="38"/>
      <c r="E114" s="38"/>
      <c r="F114" s="38"/>
      <c r="G114" s="38"/>
      <c r="H114" s="45" t="s">
        <v>142</v>
      </c>
      <c r="I114" s="29" t="s">
        <v>139</v>
      </c>
      <c r="J114" s="29" t="s">
        <v>92</v>
      </c>
      <c r="K114" s="126" t="s">
        <v>137</v>
      </c>
      <c r="L114" s="29" t="s">
        <v>93</v>
      </c>
      <c r="M114" s="126" t="s">
        <v>137</v>
      </c>
      <c r="N114" s="144" t="s">
        <v>94</v>
      </c>
      <c r="O114" s="142" t="s">
        <v>137</v>
      </c>
      <c r="P114" s="38"/>
      <c r="Q114" s="148" t="s">
        <v>152</v>
      </c>
      <c r="R114" s="156"/>
      <c r="T114" s="94"/>
      <c r="U114" s="94"/>
      <c r="V114" s="94"/>
      <c r="W114" s="94"/>
      <c r="X114" s="94"/>
    </row>
    <row r="115" spans="2:24" s="7" customFormat="1" ht="23.25" thickBot="1" x14ac:dyDescent="0.3">
      <c r="B115" s="45" t="s">
        <v>89</v>
      </c>
      <c r="C115" s="135"/>
      <c r="D115" s="132"/>
      <c r="E115" s="132"/>
      <c r="F115" s="132"/>
      <c r="G115" s="132"/>
      <c r="H115" s="131"/>
      <c r="I115" s="130"/>
      <c r="J115" s="127"/>
      <c r="K115" s="125">
        <f t="shared" ref="K115:K121" si="24">J115*I115</f>
        <v>0</v>
      </c>
      <c r="L115" s="127"/>
      <c r="M115" s="125">
        <f t="shared" ref="M115:M121" si="25">L115*I115</f>
        <v>0</v>
      </c>
      <c r="N115" s="145"/>
      <c r="O115" s="143">
        <f t="shared" ref="O115:O121" si="26">N115*I115</f>
        <v>0</v>
      </c>
      <c r="P115" s="132"/>
      <c r="Q115" s="149" t="s">
        <v>153</v>
      </c>
      <c r="R115" s="157"/>
      <c r="T115" s="94"/>
      <c r="U115" s="94"/>
      <c r="V115" s="94"/>
      <c r="W115" s="94"/>
      <c r="X115" s="94"/>
    </row>
    <row r="116" spans="2:24" s="7" customFormat="1" ht="23.25" thickBot="1" x14ac:dyDescent="0.3">
      <c r="B116" s="139" t="s">
        <v>141</v>
      </c>
      <c r="C116" s="164"/>
      <c r="D116" s="132"/>
      <c r="E116" s="132"/>
      <c r="F116" s="132"/>
      <c r="G116" s="132"/>
      <c r="H116" s="131"/>
      <c r="I116" s="130"/>
      <c r="J116" s="127"/>
      <c r="K116" s="125">
        <f t="shared" si="24"/>
        <v>0</v>
      </c>
      <c r="L116" s="127"/>
      <c r="M116" s="125">
        <f t="shared" si="25"/>
        <v>0</v>
      </c>
      <c r="N116" s="145"/>
      <c r="O116" s="143">
        <f t="shared" si="26"/>
        <v>0</v>
      </c>
      <c r="P116" s="132"/>
      <c r="Q116" s="269"/>
      <c r="R116" s="270"/>
      <c r="T116" s="94"/>
      <c r="U116" s="94"/>
      <c r="V116" s="94"/>
      <c r="W116" s="94"/>
      <c r="X116" s="94"/>
    </row>
    <row r="117" spans="2:24" s="7" customFormat="1" ht="13.5" thickBot="1" x14ac:dyDescent="0.3">
      <c r="G117" s="132"/>
      <c r="H117" s="131"/>
      <c r="I117" s="130"/>
      <c r="J117" s="127"/>
      <c r="K117" s="125">
        <f t="shared" si="24"/>
        <v>0</v>
      </c>
      <c r="L117" s="127"/>
      <c r="M117" s="125">
        <f t="shared" si="25"/>
        <v>0</v>
      </c>
      <c r="N117" s="145"/>
      <c r="O117" s="143">
        <f t="shared" si="26"/>
        <v>0</v>
      </c>
      <c r="P117" s="132"/>
      <c r="Q117" s="271"/>
      <c r="R117" s="271"/>
      <c r="T117" s="94"/>
      <c r="U117" s="94"/>
      <c r="V117" s="94"/>
      <c r="W117" s="94"/>
      <c r="X117" s="94"/>
    </row>
    <row r="118" spans="2:24" s="7" customFormat="1" ht="15" x14ac:dyDescent="0.25">
      <c r="B118" s="160" t="s">
        <v>180</v>
      </c>
      <c r="C118" s="161"/>
      <c r="G118" s="132"/>
      <c r="H118" s="131"/>
      <c r="I118" s="130"/>
      <c r="J118" s="127"/>
      <c r="K118" s="125">
        <f t="shared" si="24"/>
        <v>0</v>
      </c>
      <c r="L118" s="127"/>
      <c r="M118" s="125">
        <f t="shared" si="25"/>
        <v>0</v>
      </c>
      <c r="N118" s="145"/>
      <c r="O118" s="143">
        <f t="shared" si="26"/>
        <v>0</v>
      </c>
      <c r="P118" s="132"/>
      <c r="Q118" s="150"/>
      <c r="R118" s="150"/>
      <c r="T118" s="94"/>
      <c r="U118" s="94"/>
      <c r="V118" s="94"/>
      <c r="W118" s="94"/>
      <c r="X118" s="94"/>
    </row>
    <row r="119" spans="2:24" s="7" customFormat="1" ht="22.5" x14ac:dyDescent="0.25">
      <c r="B119" s="136" t="s">
        <v>161</v>
      </c>
      <c r="C119" s="137" t="str">
        <f>IF(C114&lt;&gt;0,MAX(D119:F119),"n/a")</f>
        <v>n/a</v>
      </c>
      <c r="D119" s="128">
        <f>IF(C116&lt;=283,0.6,0)</f>
        <v>0.6</v>
      </c>
      <c r="E119" s="129">
        <f>IF(AND(C116&gt;283,C116&lt;=566),0.7,0)</f>
        <v>0</v>
      </c>
      <c r="F119" s="129">
        <f>IF(C116&gt;566,1,0)</f>
        <v>0</v>
      </c>
      <c r="G119" s="38"/>
      <c r="H119" s="131"/>
      <c r="I119" s="130"/>
      <c r="J119" s="127"/>
      <c r="K119" s="125">
        <f t="shared" si="24"/>
        <v>0</v>
      </c>
      <c r="L119" s="127"/>
      <c r="M119" s="125">
        <f t="shared" si="25"/>
        <v>0</v>
      </c>
      <c r="N119" s="145"/>
      <c r="O119" s="143">
        <f t="shared" si="26"/>
        <v>0</v>
      </c>
      <c r="P119" s="38"/>
      <c r="Q119" s="38"/>
      <c r="R119" s="150"/>
      <c r="T119" s="94"/>
      <c r="U119" s="94"/>
      <c r="V119" s="94"/>
      <c r="W119" s="94"/>
      <c r="X119" s="94"/>
    </row>
    <row r="120" spans="2:24" s="7" customFormat="1" ht="22.5" x14ac:dyDescent="0.25">
      <c r="B120" s="45" t="s">
        <v>147</v>
      </c>
      <c r="C120" s="138" t="str">
        <f>IF(AND(C116&lt;&gt;0,J122&lt;=C119,L122&lt;=C119,N122&lt;=C119),"Sobresaliente",D120)</f>
        <v>No aplica</v>
      </c>
      <c r="D120" s="134" t="str">
        <f>IF(AND(J122&lt;=1.5,L122&lt;=1.5,N122&lt;=1.5,C116&lt;&gt;0),"Cumple",E120)</f>
        <v>No aplica</v>
      </c>
      <c r="E120" s="86" t="str">
        <f>IF(C116&lt;&gt;0,"No cumple","No aplica")</f>
        <v>No aplica</v>
      </c>
      <c r="F120" s="152"/>
      <c r="G120" s="38"/>
      <c r="H120" s="131"/>
      <c r="I120" s="130"/>
      <c r="J120" s="127"/>
      <c r="K120" s="125">
        <f t="shared" si="24"/>
        <v>0</v>
      </c>
      <c r="L120" s="127"/>
      <c r="M120" s="125">
        <f t="shared" si="25"/>
        <v>0</v>
      </c>
      <c r="N120" s="145"/>
      <c r="O120" s="143">
        <f t="shared" si="26"/>
        <v>0</v>
      </c>
      <c r="P120" s="38"/>
      <c r="Q120" s="38"/>
      <c r="R120" s="150"/>
      <c r="T120" s="94"/>
      <c r="U120" s="94"/>
      <c r="V120" s="94"/>
      <c r="W120" s="94"/>
      <c r="X120" s="94"/>
    </row>
    <row r="121" spans="2:24" s="7" customFormat="1" ht="22.5" x14ac:dyDescent="0.25">
      <c r="B121" s="45" t="s">
        <v>149</v>
      </c>
      <c r="C121" s="137">
        <f>IF(C115="Oficina de planta abierta",0.5,0.6)</f>
        <v>0.6</v>
      </c>
      <c r="D121" s="38"/>
      <c r="E121" s="38"/>
      <c r="F121" s="38"/>
      <c r="G121" s="38"/>
      <c r="H121" s="131"/>
      <c r="I121" s="130"/>
      <c r="J121" s="127"/>
      <c r="K121" s="125">
        <f t="shared" si="24"/>
        <v>0</v>
      </c>
      <c r="L121" s="127"/>
      <c r="M121" s="125">
        <f t="shared" si="25"/>
        <v>0</v>
      </c>
      <c r="N121" s="145"/>
      <c r="O121" s="143">
        <f t="shared" si="26"/>
        <v>0</v>
      </c>
      <c r="P121" s="38"/>
      <c r="Q121" s="38"/>
      <c r="R121" s="150"/>
      <c r="T121" s="94"/>
      <c r="U121" s="94"/>
      <c r="V121" s="94"/>
      <c r="W121" s="94"/>
      <c r="X121" s="94"/>
    </row>
    <row r="122" spans="2:24" s="7" customFormat="1" ht="24.75" thickBot="1" x14ac:dyDescent="0.3">
      <c r="B122" s="139" t="s">
        <v>150</v>
      </c>
      <c r="C122" s="140" t="str">
        <f>IF(AND(R113&gt;C121,R114&gt;C121,R115&gt;C121,C115&lt;&gt;"Biblioteca",C115&lt;&gt;"Sala de espera"),"Cumple",D122)</f>
        <v>No aplica</v>
      </c>
      <c r="D122" s="134" t="str">
        <f>IF(AND(R113&lt;&gt;0,R114&lt;&gt;0,R115&lt;&gt;0,C115&lt;&gt;"Biblioteca",C115&lt;&gt;"Sala de espera"),"No cumple","No aplica")</f>
        <v>No aplica</v>
      </c>
      <c r="E122" s="153"/>
      <c r="F122" s="38"/>
      <c r="G122" s="38"/>
      <c r="H122" s="257" t="s">
        <v>162</v>
      </c>
      <c r="I122" s="258"/>
      <c r="J122" s="158" t="str">
        <f>IF(K122&gt;0,0.16*(C116/K122),"falta info")</f>
        <v>falta info</v>
      </c>
      <c r="K122" s="146">
        <f>SUM(K115:K121)</f>
        <v>0</v>
      </c>
      <c r="L122" s="158" t="str">
        <f>IF(M122&gt;0,0.16*(C116/M122),"falta info")</f>
        <v>falta info</v>
      </c>
      <c r="M122" s="146">
        <f>SUM(M115:M121)</f>
        <v>0</v>
      </c>
      <c r="N122" s="159" t="str">
        <f>IF(O122&gt;0,0.16*(C116/O122),"falta info")</f>
        <v>falta info</v>
      </c>
      <c r="O122" s="154">
        <f>SUM(O115:O121)</f>
        <v>0</v>
      </c>
      <c r="P122" s="38"/>
      <c r="Q122" s="150"/>
      <c r="R122" s="150"/>
      <c r="T122" s="94"/>
      <c r="U122" s="94"/>
      <c r="V122" s="94"/>
      <c r="W122" s="94"/>
      <c r="X122" s="94"/>
    </row>
    <row r="123" spans="2:24" s="7" customFormat="1" ht="6" customHeight="1" x14ac:dyDescent="0.25">
      <c r="B123" s="162"/>
      <c r="C123" s="43"/>
      <c r="D123" s="43"/>
      <c r="E123" s="43"/>
      <c r="F123" s="43"/>
      <c r="G123" s="43"/>
      <c r="H123" s="43"/>
      <c r="I123" s="43"/>
      <c r="J123" s="43"/>
      <c r="K123" s="43"/>
      <c r="L123" s="43"/>
      <c r="M123" s="43"/>
      <c r="N123" s="43"/>
      <c r="O123" s="43"/>
      <c r="P123" s="43"/>
      <c r="Q123" s="163"/>
      <c r="R123" s="150"/>
      <c r="T123" s="94"/>
      <c r="U123" s="94"/>
      <c r="V123" s="94"/>
      <c r="W123" s="94"/>
      <c r="X123" s="94"/>
    </row>
    <row r="124" spans="2:24" s="38" customFormat="1" ht="13.5" thickBot="1" x14ac:dyDescent="0.3">
      <c r="B124" s="165"/>
      <c r="C124" s="166"/>
      <c r="D124" s="166"/>
      <c r="E124" s="166"/>
      <c r="F124" s="166"/>
      <c r="G124" s="166"/>
      <c r="H124" s="166"/>
      <c r="I124" s="167"/>
      <c r="J124" s="168"/>
      <c r="K124" s="169"/>
      <c r="L124" s="168"/>
      <c r="M124" s="169"/>
      <c r="N124" s="168"/>
      <c r="O124" s="169"/>
      <c r="P124" s="170"/>
      <c r="Q124" s="168"/>
      <c r="R124" s="170"/>
      <c r="T124" s="151"/>
      <c r="U124" s="151"/>
      <c r="V124" s="151"/>
      <c r="W124" s="151"/>
      <c r="X124" s="151"/>
    </row>
    <row r="125" spans="2:24" s="7" customFormat="1" ht="25.5" customHeight="1" x14ac:dyDescent="0.25">
      <c r="B125" s="160" t="s">
        <v>181</v>
      </c>
      <c r="C125" s="161"/>
      <c r="D125" s="38"/>
      <c r="E125" s="38"/>
      <c r="F125" s="38"/>
      <c r="G125" s="38"/>
      <c r="H125" s="259" t="s">
        <v>148</v>
      </c>
      <c r="I125" s="260"/>
      <c r="J125" s="261" t="s">
        <v>140</v>
      </c>
      <c r="K125" s="262"/>
      <c r="L125" s="262"/>
      <c r="M125" s="262"/>
      <c r="N125" s="263"/>
      <c r="O125" s="141"/>
      <c r="P125" s="38"/>
      <c r="Q125" s="147" t="s">
        <v>151</v>
      </c>
      <c r="R125" s="155"/>
      <c r="T125" s="94"/>
      <c r="U125" s="94"/>
      <c r="V125" s="94"/>
      <c r="W125" s="94"/>
      <c r="X125" s="94"/>
    </row>
    <row r="126" spans="2:24" s="7" customFormat="1" ht="24" customHeight="1" x14ac:dyDescent="0.25">
      <c r="B126" s="45" t="s">
        <v>138</v>
      </c>
      <c r="C126" s="135"/>
      <c r="D126" s="38"/>
      <c r="E126" s="38"/>
      <c r="F126" s="38"/>
      <c r="G126" s="38"/>
      <c r="H126" s="45" t="s">
        <v>142</v>
      </c>
      <c r="I126" s="29" t="s">
        <v>139</v>
      </c>
      <c r="J126" s="29" t="s">
        <v>92</v>
      </c>
      <c r="K126" s="126" t="s">
        <v>137</v>
      </c>
      <c r="L126" s="29" t="s">
        <v>93</v>
      </c>
      <c r="M126" s="126" t="s">
        <v>137</v>
      </c>
      <c r="N126" s="144" t="s">
        <v>94</v>
      </c>
      <c r="O126" s="142" t="s">
        <v>137</v>
      </c>
      <c r="P126" s="38"/>
      <c r="Q126" s="148" t="s">
        <v>152</v>
      </c>
      <c r="R126" s="156"/>
      <c r="T126" s="94"/>
      <c r="U126" s="94"/>
      <c r="V126" s="94"/>
      <c r="W126" s="94"/>
      <c r="X126" s="94"/>
    </row>
    <row r="127" spans="2:24" s="7" customFormat="1" ht="23.25" thickBot="1" x14ac:dyDescent="0.3">
      <c r="B127" s="45" t="s">
        <v>89</v>
      </c>
      <c r="C127" s="135"/>
      <c r="D127" s="132"/>
      <c r="E127" s="132"/>
      <c r="F127" s="132"/>
      <c r="G127" s="132"/>
      <c r="H127" s="131"/>
      <c r="I127" s="130"/>
      <c r="J127" s="127"/>
      <c r="K127" s="125">
        <f t="shared" ref="K127:K133" si="27">J127*I127</f>
        <v>0</v>
      </c>
      <c r="L127" s="127"/>
      <c r="M127" s="125">
        <f t="shared" ref="M127:M133" si="28">L127*I127</f>
        <v>0</v>
      </c>
      <c r="N127" s="145"/>
      <c r="O127" s="143">
        <f t="shared" ref="O127:O133" si="29">N127*I127</f>
        <v>0</v>
      </c>
      <c r="P127" s="132"/>
      <c r="Q127" s="149" t="s">
        <v>153</v>
      </c>
      <c r="R127" s="157"/>
      <c r="T127" s="94"/>
      <c r="U127" s="94"/>
      <c r="V127" s="94"/>
      <c r="W127" s="94"/>
      <c r="X127" s="94"/>
    </row>
    <row r="128" spans="2:24" s="7" customFormat="1" ht="23.25" thickBot="1" x14ac:dyDescent="0.3">
      <c r="B128" s="139" t="s">
        <v>141</v>
      </c>
      <c r="C128" s="164"/>
      <c r="D128" s="132"/>
      <c r="E128" s="132"/>
      <c r="F128" s="132"/>
      <c r="G128" s="132"/>
      <c r="H128" s="131"/>
      <c r="I128" s="130"/>
      <c r="J128" s="127"/>
      <c r="K128" s="125">
        <f t="shared" si="27"/>
        <v>0</v>
      </c>
      <c r="L128" s="127"/>
      <c r="M128" s="125">
        <f t="shared" si="28"/>
        <v>0</v>
      </c>
      <c r="N128" s="145"/>
      <c r="O128" s="143">
        <f t="shared" si="29"/>
        <v>0</v>
      </c>
      <c r="P128" s="132"/>
      <c r="Q128" s="269"/>
      <c r="R128" s="270"/>
      <c r="T128" s="94"/>
      <c r="U128" s="94"/>
      <c r="V128" s="94"/>
      <c r="W128" s="94"/>
      <c r="X128" s="94"/>
    </row>
    <row r="129" spans="2:24" s="7" customFormat="1" ht="13.5" thickBot="1" x14ac:dyDescent="0.3">
      <c r="G129" s="132"/>
      <c r="H129" s="131"/>
      <c r="I129" s="130"/>
      <c r="J129" s="127"/>
      <c r="K129" s="125">
        <f t="shared" si="27"/>
        <v>0</v>
      </c>
      <c r="L129" s="127"/>
      <c r="M129" s="125">
        <f t="shared" si="28"/>
        <v>0</v>
      </c>
      <c r="N129" s="145"/>
      <c r="O129" s="143">
        <f t="shared" si="29"/>
        <v>0</v>
      </c>
      <c r="P129" s="132"/>
      <c r="Q129" s="271"/>
      <c r="R129" s="271"/>
      <c r="T129" s="94"/>
      <c r="U129" s="94"/>
      <c r="V129" s="94"/>
      <c r="W129" s="94"/>
      <c r="X129" s="94"/>
    </row>
    <row r="130" spans="2:24" s="7" customFormat="1" ht="15" x14ac:dyDescent="0.25">
      <c r="B130" s="160" t="s">
        <v>182</v>
      </c>
      <c r="C130" s="161"/>
      <c r="G130" s="132"/>
      <c r="H130" s="131"/>
      <c r="I130" s="130"/>
      <c r="J130" s="127"/>
      <c r="K130" s="125">
        <f t="shared" si="27"/>
        <v>0</v>
      </c>
      <c r="L130" s="127"/>
      <c r="M130" s="125">
        <f t="shared" si="28"/>
        <v>0</v>
      </c>
      <c r="N130" s="145"/>
      <c r="O130" s="143">
        <f t="shared" si="29"/>
        <v>0</v>
      </c>
      <c r="P130" s="132"/>
      <c r="Q130" s="150"/>
      <c r="R130" s="150"/>
      <c r="T130" s="94"/>
      <c r="U130" s="94"/>
      <c r="V130" s="94"/>
      <c r="W130" s="94"/>
      <c r="X130" s="94"/>
    </row>
    <row r="131" spans="2:24" s="7" customFormat="1" ht="22.5" x14ac:dyDescent="0.25">
      <c r="B131" s="136" t="s">
        <v>161</v>
      </c>
      <c r="C131" s="137" t="str">
        <f>IF(C126&lt;&gt;0,MAX(D131:F131),"n/a")</f>
        <v>n/a</v>
      </c>
      <c r="D131" s="128">
        <f>IF(C128&lt;=283,0.6,0)</f>
        <v>0.6</v>
      </c>
      <c r="E131" s="129">
        <f>IF(AND(C128&gt;283,C128&lt;=566),0.7,0)</f>
        <v>0</v>
      </c>
      <c r="F131" s="129">
        <f>IF(C128&gt;566,1,0)</f>
        <v>0</v>
      </c>
      <c r="G131" s="38"/>
      <c r="H131" s="131"/>
      <c r="I131" s="130"/>
      <c r="J131" s="127"/>
      <c r="K131" s="125">
        <f t="shared" si="27"/>
        <v>0</v>
      </c>
      <c r="L131" s="127"/>
      <c r="M131" s="125">
        <f t="shared" si="28"/>
        <v>0</v>
      </c>
      <c r="N131" s="145"/>
      <c r="O131" s="143">
        <f t="shared" si="29"/>
        <v>0</v>
      </c>
      <c r="P131" s="38"/>
      <c r="Q131" s="38"/>
      <c r="R131" s="150"/>
      <c r="T131" s="94"/>
      <c r="U131" s="94"/>
      <c r="V131" s="94"/>
      <c r="W131" s="94"/>
      <c r="X131" s="94"/>
    </row>
    <row r="132" spans="2:24" s="7" customFormat="1" ht="22.5" x14ac:dyDescent="0.25">
      <c r="B132" s="45" t="s">
        <v>147</v>
      </c>
      <c r="C132" s="138" t="str">
        <f>IF(AND(C128&lt;&gt;0,J134&lt;=C131,L134&lt;=C131,N134&lt;=C131),"Sobresaliente",D132)</f>
        <v>No aplica</v>
      </c>
      <c r="D132" s="134" t="str">
        <f>IF(AND(J134&lt;=1.5,L134&lt;=1.5,N134&lt;=1.5,C128&lt;&gt;0),"Cumple",E132)</f>
        <v>No aplica</v>
      </c>
      <c r="E132" s="86" t="str">
        <f>IF(C128&lt;&gt;0,"No cumple","No aplica")</f>
        <v>No aplica</v>
      </c>
      <c r="F132" s="152"/>
      <c r="G132" s="38"/>
      <c r="H132" s="131"/>
      <c r="I132" s="130"/>
      <c r="J132" s="127"/>
      <c r="K132" s="125">
        <f t="shared" si="27"/>
        <v>0</v>
      </c>
      <c r="L132" s="127"/>
      <c r="M132" s="125">
        <f t="shared" si="28"/>
        <v>0</v>
      </c>
      <c r="N132" s="145"/>
      <c r="O132" s="143">
        <f t="shared" si="29"/>
        <v>0</v>
      </c>
      <c r="P132" s="38"/>
      <c r="Q132" s="38"/>
      <c r="R132" s="150"/>
      <c r="T132" s="94"/>
      <c r="U132" s="94"/>
      <c r="V132" s="94"/>
      <c r="W132" s="94"/>
      <c r="X132" s="94"/>
    </row>
    <row r="133" spans="2:24" s="7" customFormat="1" ht="22.5" x14ac:dyDescent="0.25">
      <c r="B133" s="45" t="s">
        <v>149</v>
      </c>
      <c r="C133" s="137">
        <f>IF(C127="Oficina de planta abierta",0.5,0.6)</f>
        <v>0.6</v>
      </c>
      <c r="D133" s="38"/>
      <c r="E133" s="38"/>
      <c r="F133" s="38"/>
      <c r="G133" s="38"/>
      <c r="H133" s="131"/>
      <c r="I133" s="130"/>
      <c r="J133" s="127"/>
      <c r="K133" s="125">
        <f t="shared" si="27"/>
        <v>0</v>
      </c>
      <c r="L133" s="127"/>
      <c r="M133" s="125">
        <f t="shared" si="28"/>
        <v>0</v>
      </c>
      <c r="N133" s="145"/>
      <c r="O133" s="143">
        <f t="shared" si="29"/>
        <v>0</v>
      </c>
      <c r="P133" s="38"/>
      <c r="Q133" s="38"/>
      <c r="R133" s="150"/>
      <c r="T133" s="94"/>
      <c r="U133" s="94"/>
      <c r="V133" s="94"/>
      <c r="W133" s="94"/>
      <c r="X133" s="94"/>
    </row>
    <row r="134" spans="2:24" s="7" customFormat="1" ht="24.75" thickBot="1" x14ac:dyDescent="0.3">
      <c r="B134" s="139" t="s">
        <v>150</v>
      </c>
      <c r="C134" s="140" t="str">
        <f>IF(AND(R125&gt;C133,R126&gt;C133,R127&gt;C133,C127&lt;&gt;"Biblioteca",C127&lt;&gt;"Sala de espera"),"Cumple",D134)</f>
        <v>No aplica</v>
      </c>
      <c r="D134" s="134" t="str">
        <f>IF(AND(R125&lt;&gt;0,R126&lt;&gt;0,R127&lt;&gt;0,C127&lt;&gt;"Biblioteca",C127&lt;&gt;"Sala de espera"),"No cumple","No aplica")</f>
        <v>No aplica</v>
      </c>
      <c r="E134" s="153"/>
      <c r="F134" s="38"/>
      <c r="G134" s="38"/>
      <c r="H134" s="257" t="s">
        <v>162</v>
      </c>
      <c r="I134" s="258"/>
      <c r="J134" s="158" t="str">
        <f>IF(K134&gt;0,0.16*(C128/K134),"falta info")</f>
        <v>falta info</v>
      </c>
      <c r="K134" s="146">
        <f>SUM(K127:K133)</f>
        <v>0</v>
      </c>
      <c r="L134" s="158" t="str">
        <f>IF(M134&gt;0,0.16*(C128/M134),"falta info")</f>
        <v>falta info</v>
      </c>
      <c r="M134" s="146">
        <f>SUM(M127:M133)</f>
        <v>0</v>
      </c>
      <c r="N134" s="159" t="str">
        <f>IF(O134&gt;0,0.16*(C128/O134),"falta info")</f>
        <v>falta info</v>
      </c>
      <c r="O134" s="154">
        <f>SUM(O127:O133)</f>
        <v>0</v>
      </c>
      <c r="P134" s="38"/>
      <c r="Q134" s="150"/>
      <c r="R134" s="150"/>
      <c r="T134" s="94"/>
      <c r="U134" s="94"/>
      <c r="V134" s="94"/>
      <c r="W134" s="94"/>
      <c r="X134" s="94"/>
    </row>
    <row r="135" spans="2:24" s="7" customFormat="1" ht="6" customHeight="1" x14ac:dyDescent="0.25">
      <c r="B135" s="162"/>
      <c r="C135" s="43"/>
      <c r="D135" s="43"/>
      <c r="E135" s="43"/>
      <c r="F135" s="43"/>
      <c r="G135" s="43"/>
      <c r="H135" s="43"/>
      <c r="I135" s="43"/>
      <c r="J135" s="43"/>
      <c r="K135" s="43"/>
      <c r="L135" s="43"/>
      <c r="M135" s="43"/>
      <c r="N135" s="43"/>
      <c r="O135" s="43"/>
      <c r="P135" s="43"/>
      <c r="Q135" s="163"/>
      <c r="R135" s="150"/>
      <c r="T135" s="94"/>
      <c r="U135" s="94"/>
      <c r="V135" s="94"/>
      <c r="W135" s="94"/>
      <c r="X135" s="94"/>
    </row>
    <row r="136" spans="2:24" s="38" customFormat="1" ht="13.5" thickBot="1" x14ac:dyDescent="0.3">
      <c r="B136" s="165"/>
      <c r="C136" s="166"/>
      <c r="D136" s="166"/>
      <c r="E136" s="166"/>
      <c r="F136" s="166"/>
      <c r="G136" s="166"/>
      <c r="H136" s="166"/>
      <c r="I136" s="167"/>
      <c r="J136" s="168"/>
      <c r="K136" s="169"/>
      <c r="L136" s="168"/>
      <c r="M136" s="169"/>
      <c r="N136" s="168"/>
      <c r="O136" s="169"/>
      <c r="P136" s="170"/>
      <c r="Q136" s="168"/>
      <c r="R136" s="170"/>
      <c r="T136" s="151"/>
      <c r="U136" s="151"/>
      <c r="V136" s="151"/>
      <c r="W136" s="151"/>
      <c r="X136" s="151"/>
    </row>
    <row r="137" spans="2:24" s="7" customFormat="1" ht="25.5" customHeight="1" x14ac:dyDescent="0.25">
      <c r="B137" s="160" t="s">
        <v>183</v>
      </c>
      <c r="C137" s="161"/>
      <c r="D137" s="38"/>
      <c r="E137" s="38"/>
      <c r="F137" s="38"/>
      <c r="G137" s="38"/>
      <c r="H137" s="259" t="s">
        <v>148</v>
      </c>
      <c r="I137" s="260"/>
      <c r="J137" s="261" t="s">
        <v>140</v>
      </c>
      <c r="K137" s="262"/>
      <c r="L137" s="262"/>
      <c r="M137" s="262"/>
      <c r="N137" s="263"/>
      <c r="O137" s="141"/>
      <c r="P137" s="38"/>
      <c r="Q137" s="147" t="s">
        <v>151</v>
      </c>
      <c r="R137" s="155"/>
      <c r="T137" s="94"/>
      <c r="U137" s="94"/>
      <c r="V137" s="94"/>
      <c r="W137" s="94"/>
      <c r="X137" s="94"/>
    </row>
    <row r="138" spans="2:24" s="7" customFormat="1" ht="24" customHeight="1" x14ac:dyDescent="0.25">
      <c r="B138" s="45" t="s">
        <v>138</v>
      </c>
      <c r="C138" s="135"/>
      <c r="D138" s="38"/>
      <c r="E138" s="38"/>
      <c r="F138" s="38"/>
      <c r="G138" s="38"/>
      <c r="H138" s="45" t="s">
        <v>142</v>
      </c>
      <c r="I138" s="29" t="s">
        <v>139</v>
      </c>
      <c r="J138" s="29" t="s">
        <v>92</v>
      </c>
      <c r="K138" s="126" t="s">
        <v>137</v>
      </c>
      <c r="L138" s="29" t="s">
        <v>93</v>
      </c>
      <c r="M138" s="126" t="s">
        <v>137</v>
      </c>
      <c r="N138" s="144" t="s">
        <v>94</v>
      </c>
      <c r="O138" s="142" t="s">
        <v>137</v>
      </c>
      <c r="P138" s="38"/>
      <c r="Q138" s="148" t="s">
        <v>152</v>
      </c>
      <c r="R138" s="156"/>
      <c r="T138" s="94"/>
      <c r="U138" s="94"/>
      <c r="V138" s="94"/>
      <c r="W138" s="94"/>
      <c r="X138" s="94"/>
    </row>
    <row r="139" spans="2:24" s="7" customFormat="1" ht="23.25" thickBot="1" x14ac:dyDescent="0.3">
      <c r="B139" s="45" t="s">
        <v>89</v>
      </c>
      <c r="C139" s="135"/>
      <c r="D139" s="132"/>
      <c r="E139" s="132"/>
      <c r="F139" s="132"/>
      <c r="G139" s="132"/>
      <c r="H139" s="131"/>
      <c r="I139" s="130"/>
      <c r="J139" s="127"/>
      <c r="K139" s="125">
        <f t="shared" ref="K139:K145" si="30">J139*I139</f>
        <v>0</v>
      </c>
      <c r="L139" s="127"/>
      <c r="M139" s="125">
        <f t="shared" ref="M139:M145" si="31">L139*I139</f>
        <v>0</v>
      </c>
      <c r="N139" s="145"/>
      <c r="O139" s="143">
        <f t="shared" ref="O139:O145" si="32">N139*I139</f>
        <v>0</v>
      </c>
      <c r="P139" s="132"/>
      <c r="Q139" s="149" t="s">
        <v>153</v>
      </c>
      <c r="R139" s="157"/>
      <c r="T139" s="94"/>
      <c r="U139" s="94"/>
      <c r="V139" s="94"/>
      <c r="W139" s="94"/>
      <c r="X139" s="94"/>
    </row>
    <row r="140" spans="2:24" s="7" customFormat="1" ht="23.25" thickBot="1" x14ac:dyDescent="0.3">
      <c r="B140" s="139" t="s">
        <v>141</v>
      </c>
      <c r="C140" s="164"/>
      <c r="D140" s="132"/>
      <c r="E140" s="132"/>
      <c r="F140" s="132"/>
      <c r="G140" s="132"/>
      <c r="H140" s="131"/>
      <c r="I140" s="130"/>
      <c r="J140" s="127"/>
      <c r="K140" s="125">
        <f t="shared" si="30"/>
        <v>0</v>
      </c>
      <c r="L140" s="127"/>
      <c r="M140" s="125">
        <f t="shared" si="31"/>
        <v>0</v>
      </c>
      <c r="N140" s="145"/>
      <c r="O140" s="143">
        <f t="shared" si="32"/>
        <v>0</v>
      </c>
      <c r="P140" s="132"/>
      <c r="Q140" s="269"/>
      <c r="R140" s="270"/>
      <c r="T140" s="94"/>
      <c r="U140" s="94"/>
      <c r="V140" s="94"/>
      <c r="W140" s="94"/>
      <c r="X140" s="94"/>
    </row>
    <row r="141" spans="2:24" s="7" customFormat="1" ht="13.5" thickBot="1" x14ac:dyDescent="0.3">
      <c r="G141" s="132"/>
      <c r="H141" s="131"/>
      <c r="I141" s="130"/>
      <c r="J141" s="127"/>
      <c r="K141" s="125">
        <f t="shared" si="30"/>
        <v>0</v>
      </c>
      <c r="L141" s="127"/>
      <c r="M141" s="125">
        <f t="shared" si="31"/>
        <v>0</v>
      </c>
      <c r="N141" s="145"/>
      <c r="O141" s="143">
        <f t="shared" si="32"/>
        <v>0</v>
      </c>
      <c r="P141" s="132"/>
      <c r="Q141" s="271"/>
      <c r="R141" s="271"/>
      <c r="T141" s="94"/>
      <c r="U141" s="94"/>
      <c r="V141" s="94"/>
      <c r="W141" s="94"/>
      <c r="X141" s="94"/>
    </row>
    <row r="142" spans="2:24" s="7" customFormat="1" ht="15" x14ac:dyDescent="0.25">
      <c r="B142" s="160" t="s">
        <v>184</v>
      </c>
      <c r="C142" s="161"/>
      <c r="G142" s="132"/>
      <c r="H142" s="131"/>
      <c r="I142" s="130"/>
      <c r="J142" s="127"/>
      <c r="K142" s="125">
        <f t="shared" si="30"/>
        <v>0</v>
      </c>
      <c r="L142" s="127"/>
      <c r="M142" s="125">
        <f t="shared" si="31"/>
        <v>0</v>
      </c>
      <c r="N142" s="145"/>
      <c r="O142" s="143">
        <f t="shared" si="32"/>
        <v>0</v>
      </c>
      <c r="P142" s="132"/>
      <c r="Q142" s="150"/>
      <c r="R142" s="150"/>
      <c r="T142" s="94"/>
      <c r="U142" s="94"/>
      <c r="V142" s="94"/>
      <c r="W142" s="94"/>
      <c r="X142" s="94"/>
    </row>
    <row r="143" spans="2:24" s="7" customFormat="1" ht="22.5" x14ac:dyDescent="0.25">
      <c r="B143" s="136" t="s">
        <v>161</v>
      </c>
      <c r="C143" s="137" t="str">
        <f>IF(C138&lt;&gt;0,MAX(D143:F143),"n/a")</f>
        <v>n/a</v>
      </c>
      <c r="D143" s="128">
        <f>IF(C140&lt;=283,0.6,0)</f>
        <v>0.6</v>
      </c>
      <c r="E143" s="129">
        <f>IF(AND(C140&gt;283,C140&lt;=566),0.7,0)</f>
        <v>0</v>
      </c>
      <c r="F143" s="129">
        <f>IF(C140&gt;566,1,0)</f>
        <v>0</v>
      </c>
      <c r="G143" s="38"/>
      <c r="H143" s="131"/>
      <c r="I143" s="130"/>
      <c r="J143" s="127"/>
      <c r="K143" s="125">
        <f t="shared" si="30"/>
        <v>0</v>
      </c>
      <c r="L143" s="127"/>
      <c r="M143" s="125">
        <f t="shared" si="31"/>
        <v>0</v>
      </c>
      <c r="N143" s="145"/>
      <c r="O143" s="143">
        <f t="shared" si="32"/>
        <v>0</v>
      </c>
      <c r="P143" s="38"/>
      <c r="Q143" s="38"/>
      <c r="R143" s="150"/>
      <c r="T143" s="94"/>
      <c r="U143" s="94"/>
      <c r="V143" s="94"/>
      <c r="W143" s="94"/>
      <c r="X143" s="94"/>
    </row>
    <row r="144" spans="2:24" s="7" customFormat="1" ht="22.5" x14ac:dyDescent="0.25">
      <c r="B144" s="45" t="s">
        <v>147</v>
      </c>
      <c r="C144" s="138" t="str">
        <f>IF(AND(C140&lt;&gt;0,J146&lt;=C143,L146&lt;=C143,N146&lt;=C143),"Sobresaliente",D144)</f>
        <v>No aplica</v>
      </c>
      <c r="D144" s="134" t="str">
        <f>IF(AND(J146&lt;=1.5,L146&lt;=1.5,N146&lt;=1.5,C140&lt;&gt;0),"Cumple",E144)</f>
        <v>No aplica</v>
      </c>
      <c r="E144" s="86" t="str">
        <f>IF(C140&lt;&gt;0,"No cumple","No aplica")</f>
        <v>No aplica</v>
      </c>
      <c r="F144" s="152"/>
      <c r="G144" s="38"/>
      <c r="H144" s="131"/>
      <c r="I144" s="130"/>
      <c r="J144" s="127"/>
      <c r="K144" s="125">
        <f t="shared" si="30"/>
        <v>0</v>
      </c>
      <c r="L144" s="127"/>
      <c r="M144" s="125">
        <f t="shared" si="31"/>
        <v>0</v>
      </c>
      <c r="N144" s="145"/>
      <c r="O144" s="143">
        <f t="shared" si="32"/>
        <v>0</v>
      </c>
      <c r="P144" s="38"/>
      <c r="Q144" s="38"/>
      <c r="R144" s="150"/>
      <c r="T144" s="94"/>
      <c r="U144" s="94"/>
      <c r="V144" s="94"/>
      <c r="W144" s="94"/>
      <c r="X144" s="94"/>
    </row>
    <row r="145" spans="2:24" s="7" customFormat="1" ht="22.5" x14ac:dyDescent="0.25">
      <c r="B145" s="45" t="s">
        <v>149</v>
      </c>
      <c r="C145" s="137">
        <f>IF(C139="Oficina de planta abierta",0.5,0.6)</f>
        <v>0.6</v>
      </c>
      <c r="D145" s="38"/>
      <c r="E145" s="38"/>
      <c r="F145" s="38"/>
      <c r="G145" s="38"/>
      <c r="H145" s="131"/>
      <c r="I145" s="130"/>
      <c r="J145" s="127"/>
      <c r="K145" s="125">
        <f t="shared" si="30"/>
        <v>0</v>
      </c>
      <c r="L145" s="127"/>
      <c r="M145" s="125">
        <f t="shared" si="31"/>
        <v>0</v>
      </c>
      <c r="N145" s="145"/>
      <c r="O145" s="143">
        <f t="shared" si="32"/>
        <v>0</v>
      </c>
      <c r="P145" s="38"/>
      <c r="Q145" s="38"/>
      <c r="R145" s="150"/>
      <c r="T145" s="94"/>
      <c r="U145" s="94"/>
      <c r="V145" s="94"/>
      <c r="W145" s="94"/>
      <c r="X145" s="94"/>
    </row>
    <row r="146" spans="2:24" s="7" customFormat="1" ht="24.75" thickBot="1" x14ac:dyDescent="0.3">
      <c r="B146" s="139" t="s">
        <v>150</v>
      </c>
      <c r="C146" s="140" t="str">
        <f>IF(AND(R137&gt;C145,R138&gt;C145,R139&gt;C145,C139&lt;&gt;"Biblioteca",C139&lt;&gt;"Sala de espera"),"Cumple",D146)</f>
        <v>No aplica</v>
      </c>
      <c r="D146" s="134" t="str">
        <f>IF(AND(R137&lt;&gt;0,R138&lt;&gt;0,R139&lt;&gt;0,C139&lt;&gt;"Biblioteca",C139&lt;&gt;"Sala de espera"),"No cumple","No aplica")</f>
        <v>No aplica</v>
      </c>
      <c r="E146" s="153"/>
      <c r="F146" s="38"/>
      <c r="G146" s="38"/>
      <c r="H146" s="257" t="s">
        <v>162</v>
      </c>
      <c r="I146" s="258"/>
      <c r="J146" s="158" t="str">
        <f>IF(K146&gt;0,0.16*(C140/K146),"falta info")</f>
        <v>falta info</v>
      </c>
      <c r="K146" s="146">
        <f>SUM(K139:K145)</f>
        <v>0</v>
      </c>
      <c r="L146" s="158" t="str">
        <f>IF(M146&gt;0,0.16*(C140/M146),"falta info")</f>
        <v>falta info</v>
      </c>
      <c r="M146" s="146">
        <f>SUM(M139:M145)</f>
        <v>0</v>
      </c>
      <c r="N146" s="159" t="str">
        <f>IF(O146&gt;0,0.16*(C140/O146),"falta info")</f>
        <v>falta info</v>
      </c>
      <c r="O146" s="154">
        <f>SUM(O139:O145)</f>
        <v>0</v>
      </c>
      <c r="P146" s="38"/>
      <c r="Q146" s="150"/>
      <c r="R146" s="150"/>
      <c r="T146" s="94"/>
      <c r="U146" s="94"/>
      <c r="V146" s="94"/>
      <c r="W146" s="94"/>
      <c r="X146" s="94"/>
    </row>
    <row r="147" spans="2:24" s="7" customFormat="1" ht="6" customHeight="1" x14ac:dyDescent="0.25">
      <c r="B147" s="162"/>
      <c r="C147" s="43"/>
      <c r="D147" s="43"/>
      <c r="E147" s="43"/>
      <c r="F147" s="43"/>
      <c r="G147" s="43"/>
      <c r="H147" s="43"/>
      <c r="I147" s="43"/>
      <c r="J147" s="43"/>
      <c r="K147" s="43"/>
      <c r="L147" s="43"/>
      <c r="M147" s="43"/>
      <c r="N147" s="43"/>
      <c r="O147" s="43"/>
      <c r="P147" s="43"/>
      <c r="Q147" s="163"/>
      <c r="R147" s="150"/>
      <c r="T147" s="94"/>
      <c r="U147" s="94"/>
      <c r="V147" s="94"/>
      <c r="W147" s="94"/>
      <c r="X147" s="94"/>
    </row>
    <row r="148" spans="2:24" s="38" customFormat="1" ht="13.5" thickBot="1" x14ac:dyDescent="0.3">
      <c r="B148" s="165"/>
      <c r="C148" s="166"/>
      <c r="D148" s="166"/>
      <c r="E148" s="166"/>
      <c r="F148" s="166"/>
      <c r="G148" s="166"/>
      <c r="H148" s="166"/>
      <c r="I148" s="167"/>
      <c r="J148" s="168"/>
      <c r="K148" s="169"/>
      <c r="L148" s="168"/>
      <c r="M148" s="169"/>
      <c r="N148" s="168"/>
      <c r="O148" s="169"/>
      <c r="P148" s="170"/>
      <c r="Q148" s="168"/>
      <c r="R148" s="170"/>
      <c r="T148" s="151"/>
      <c r="U148" s="151"/>
      <c r="V148" s="151"/>
      <c r="W148" s="151"/>
      <c r="X148" s="151"/>
    </row>
    <row r="149" spans="2:24" s="7" customFormat="1" ht="25.5" customHeight="1" x14ac:dyDescent="0.25">
      <c r="B149" s="160" t="s">
        <v>185</v>
      </c>
      <c r="C149" s="161"/>
      <c r="D149" s="38"/>
      <c r="E149" s="38"/>
      <c r="F149" s="38"/>
      <c r="G149" s="38"/>
      <c r="H149" s="259" t="s">
        <v>148</v>
      </c>
      <c r="I149" s="260"/>
      <c r="J149" s="261" t="s">
        <v>140</v>
      </c>
      <c r="K149" s="262"/>
      <c r="L149" s="262"/>
      <c r="M149" s="262"/>
      <c r="N149" s="263"/>
      <c r="O149" s="141"/>
      <c r="P149" s="38"/>
      <c r="Q149" s="147" t="s">
        <v>151</v>
      </c>
      <c r="R149" s="155"/>
      <c r="T149" s="94"/>
      <c r="U149" s="94"/>
      <c r="V149" s="94"/>
      <c r="W149" s="94"/>
      <c r="X149" s="94"/>
    </row>
    <row r="150" spans="2:24" s="7" customFormat="1" ht="24" customHeight="1" x14ac:dyDescent="0.25">
      <c r="B150" s="45" t="s">
        <v>138</v>
      </c>
      <c r="C150" s="135"/>
      <c r="D150" s="38"/>
      <c r="E150" s="38"/>
      <c r="F150" s="38"/>
      <c r="G150" s="38"/>
      <c r="H150" s="45" t="s">
        <v>142</v>
      </c>
      <c r="I150" s="29" t="s">
        <v>139</v>
      </c>
      <c r="J150" s="29" t="s">
        <v>92</v>
      </c>
      <c r="K150" s="126" t="s">
        <v>137</v>
      </c>
      <c r="L150" s="29" t="s">
        <v>93</v>
      </c>
      <c r="M150" s="126" t="s">
        <v>137</v>
      </c>
      <c r="N150" s="144" t="s">
        <v>94</v>
      </c>
      <c r="O150" s="142" t="s">
        <v>137</v>
      </c>
      <c r="P150" s="38"/>
      <c r="Q150" s="148" t="s">
        <v>152</v>
      </c>
      <c r="R150" s="156"/>
      <c r="T150" s="94"/>
      <c r="U150" s="94"/>
      <c r="V150" s="94"/>
      <c r="W150" s="94"/>
      <c r="X150" s="94"/>
    </row>
    <row r="151" spans="2:24" s="7" customFormat="1" ht="23.25" thickBot="1" x14ac:dyDescent="0.3">
      <c r="B151" s="45" t="s">
        <v>89</v>
      </c>
      <c r="C151" s="135"/>
      <c r="D151" s="132"/>
      <c r="E151" s="132"/>
      <c r="F151" s="132"/>
      <c r="G151" s="132"/>
      <c r="H151" s="131"/>
      <c r="I151" s="130"/>
      <c r="J151" s="127"/>
      <c r="K151" s="125">
        <f t="shared" ref="K151:K157" si="33">J151*I151</f>
        <v>0</v>
      </c>
      <c r="L151" s="127"/>
      <c r="M151" s="125">
        <f t="shared" ref="M151:M157" si="34">L151*I151</f>
        <v>0</v>
      </c>
      <c r="N151" s="145"/>
      <c r="O151" s="143">
        <f t="shared" ref="O151:O157" si="35">N151*I151</f>
        <v>0</v>
      </c>
      <c r="P151" s="132"/>
      <c r="Q151" s="149" t="s">
        <v>153</v>
      </c>
      <c r="R151" s="157"/>
      <c r="T151" s="94"/>
      <c r="U151" s="94"/>
      <c r="V151" s="94"/>
      <c r="W151" s="94"/>
      <c r="X151" s="94"/>
    </row>
    <row r="152" spans="2:24" s="7" customFormat="1" ht="23.25" thickBot="1" x14ac:dyDescent="0.3">
      <c r="B152" s="139" t="s">
        <v>141</v>
      </c>
      <c r="C152" s="164"/>
      <c r="D152" s="132"/>
      <c r="E152" s="132"/>
      <c r="F152" s="132"/>
      <c r="G152" s="132"/>
      <c r="H152" s="131"/>
      <c r="I152" s="130"/>
      <c r="J152" s="127"/>
      <c r="K152" s="125">
        <f t="shared" si="33"/>
        <v>0</v>
      </c>
      <c r="L152" s="127"/>
      <c r="M152" s="125">
        <f t="shared" si="34"/>
        <v>0</v>
      </c>
      <c r="N152" s="145"/>
      <c r="O152" s="143">
        <f t="shared" si="35"/>
        <v>0</v>
      </c>
      <c r="P152" s="132"/>
      <c r="Q152" s="269"/>
      <c r="R152" s="270"/>
      <c r="T152" s="94"/>
      <c r="U152" s="94"/>
      <c r="V152" s="94"/>
      <c r="W152" s="94"/>
      <c r="X152" s="94"/>
    </row>
    <row r="153" spans="2:24" s="7" customFormat="1" ht="13.5" thickBot="1" x14ac:dyDescent="0.3">
      <c r="G153" s="132"/>
      <c r="H153" s="131"/>
      <c r="I153" s="130"/>
      <c r="J153" s="127"/>
      <c r="K153" s="125">
        <f t="shared" si="33"/>
        <v>0</v>
      </c>
      <c r="L153" s="127"/>
      <c r="M153" s="125">
        <f t="shared" si="34"/>
        <v>0</v>
      </c>
      <c r="N153" s="145"/>
      <c r="O153" s="143">
        <f t="shared" si="35"/>
        <v>0</v>
      </c>
      <c r="P153" s="132"/>
      <c r="Q153" s="271"/>
      <c r="R153" s="271"/>
      <c r="T153" s="94"/>
      <c r="U153" s="94"/>
      <c r="V153" s="94"/>
      <c r="W153" s="94"/>
      <c r="X153" s="94"/>
    </row>
    <row r="154" spans="2:24" s="7" customFormat="1" ht="15" x14ac:dyDescent="0.25">
      <c r="B154" s="160" t="s">
        <v>186</v>
      </c>
      <c r="C154" s="161"/>
      <c r="G154" s="132"/>
      <c r="H154" s="131"/>
      <c r="I154" s="130"/>
      <c r="J154" s="127"/>
      <c r="K154" s="125">
        <f t="shared" si="33"/>
        <v>0</v>
      </c>
      <c r="L154" s="127"/>
      <c r="M154" s="125">
        <f t="shared" si="34"/>
        <v>0</v>
      </c>
      <c r="N154" s="145"/>
      <c r="O154" s="143">
        <f t="shared" si="35"/>
        <v>0</v>
      </c>
      <c r="P154" s="132"/>
      <c r="Q154" s="150"/>
      <c r="R154" s="150"/>
      <c r="T154" s="94"/>
      <c r="U154" s="94"/>
      <c r="V154" s="94"/>
      <c r="W154" s="94"/>
      <c r="X154" s="94"/>
    </row>
    <row r="155" spans="2:24" s="7" customFormat="1" ht="22.5" x14ac:dyDescent="0.25">
      <c r="B155" s="136" t="s">
        <v>161</v>
      </c>
      <c r="C155" s="137" t="str">
        <f>IF(C150&lt;&gt;0,MAX(D155:F155),"n/a")</f>
        <v>n/a</v>
      </c>
      <c r="D155" s="128">
        <f>IF(C152&lt;=283,0.6,0)</f>
        <v>0.6</v>
      </c>
      <c r="E155" s="129">
        <f>IF(AND(C152&gt;283,C152&lt;=566),0.7,0)</f>
        <v>0</v>
      </c>
      <c r="F155" s="129">
        <f>IF(C152&gt;566,1,0)</f>
        <v>0</v>
      </c>
      <c r="G155" s="38"/>
      <c r="H155" s="131"/>
      <c r="I155" s="130"/>
      <c r="J155" s="127"/>
      <c r="K155" s="125">
        <f t="shared" si="33"/>
        <v>0</v>
      </c>
      <c r="L155" s="127"/>
      <c r="M155" s="125">
        <f t="shared" si="34"/>
        <v>0</v>
      </c>
      <c r="N155" s="145"/>
      <c r="O155" s="143">
        <f t="shared" si="35"/>
        <v>0</v>
      </c>
      <c r="P155" s="38"/>
      <c r="Q155" s="38"/>
      <c r="R155" s="150"/>
      <c r="T155" s="94"/>
      <c r="U155" s="94"/>
      <c r="V155" s="94"/>
      <c r="W155" s="94"/>
      <c r="X155" s="94"/>
    </row>
    <row r="156" spans="2:24" s="7" customFormat="1" ht="22.5" x14ac:dyDescent="0.25">
      <c r="B156" s="45" t="s">
        <v>147</v>
      </c>
      <c r="C156" s="138" t="str">
        <f>IF(AND(C152&lt;&gt;0,J158&lt;=C155,L158&lt;=C155,N158&lt;=C155),"Sobresaliente",D156)</f>
        <v>No aplica</v>
      </c>
      <c r="D156" s="134" t="str">
        <f>IF(AND(J158&lt;=1.5,L158&lt;=1.5,N158&lt;=1.5,C152&lt;&gt;0),"Cumple",E156)</f>
        <v>No aplica</v>
      </c>
      <c r="E156" s="86" t="str">
        <f>IF(C152&lt;&gt;0,"No cumple","No aplica")</f>
        <v>No aplica</v>
      </c>
      <c r="F156" s="152"/>
      <c r="G156" s="38"/>
      <c r="H156" s="131"/>
      <c r="I156" s="130"/>
      <c r="J156" s="127"/>
      <c r="K156" s="125">
        <f t="shared" si="33"/>
        <v>0</v>
      </c>
      <c r="L156" s="127"/>
      <c r="M156" s="125">
        <f t="shared" si="34"/>
        <v>0</v>
      </c>
      <c r="N156" s="145"/>
      <c r="O156" s="143">
        <f t="shared" si="35"/>
        <v>0</v>
      </c>
      <c r="P156" s="38"/>
      <c r="Q156" s="38"/>
      <c r="R156" s="150"/>
      <c r="T156" s="94"/>
      <c r="U156" s="94"/>
      <c r="V156" s="94"/>
      <c r="W156" s="94"/>
      <c r="X156" s="94"/>
    </row>
    <row r="157" spans="2:24" s="7" customFormat="1" ht="22.5" x14ac:dyDescent="0.25">
      <c r="B157" s="45" t="s">
        <v>149</v>
      </c>
      <c r="C157" s="137">
        <f>IF(C151="Oficina de planta abierta",0.5,0.6)</f>
        <v>0.6</v>
      </c>
      <c r="D157" s="38"/>
      <c r="E157" s="38"/>
      <c r="F157" s="38"/>
      <c r="G157" s="38"/>
      <c r="H157" s="131"/>
      <c r="I157" s="130"/>
      <c r="J157" s="127"/>
      <c r="K157" s="125">
        <f t="shared" si="33"/>
        <v>0</v>
      </c>
      <c r="L157" s="127"/>
      <c r="M157" s="125">
        <f t="shared" si="34"/>
        <v>0</v>
      </c>
      <c r="N157" s="145"/>
      <c r="O157" s="143">
        <f t="shared" si="35"/>
        <v>0</v>
      </c>
      <c r="P157" s="38"/>
      <c r="Q157" s="38"/>
      <c r="R157" s="150"/>
      <c r="T157" s="94"/>
      <c r="U157" s="94"/>
      <c r="V157" s="94"/>
      <c r="W157" s="94"/>
      <c r="X157" s="94"/>
    </row>
    <row r="158" spans="2:24" s="7" customFormat="1" ht="24.75" thickBot="1" x14ac:dyDescent="0.3">
      <c r="B158" s="139" t="s">
        <v>150</v>
      </c>
      <c r="C158" s="140" t="str">
        <f>IF(AND(R149&gt;C157,R150&gt;C157,R151&gt;C157,C151&lt;&gt;"Biblioteca",C151&lt;&gt;"Sala de espera"),"Cumple",D158)</f>
        <v>No aplica</v>
      </c>
      <c r="D158" s="134" t="str">
        <f>IF(AND(R149&lt;&gt;0,R150&lt;&gt;0,R151&lt;&gt;0,C151&lt;&gt;"Biblioteca",C151&lt;&gt;"Sala de espera"),"No cumple","No aplica")</f>
        <v>No aplica</v>
      </c>
      <c r="E158" s="153"/>
      <c r="F158" s="38"/>
      <c r="G158" s="38"/>
      <c r="H158" s="257" t="s">
        <v>162</v>
      </c>
      <c r="I158" s="258"/>
      <c r="J158" s="158" t="str">
        <f>IF(K158&gt;0,0.16*(C152/K158),"falta info")</f>
        <v>falta info</v>
      </c>
      <c r="K158" s="146">
        <f>SUM(K151:K157)</f>
        <v>0</v>
      </c>
      <c r="L158" s="158" t="str">
        <f>IF(M158&gt;0,0.16*(C152/M158),"falta info")</f>
        <v>falta info</v>
      </c>
      <c r="M158" s="146">
        <f>SUM(M151:M157)</f>
        <v>0</v>
      </c>
      <c r="N158" s="159" t="str">
        <f>IF(O158&gt;0,0.16*(C152/O158),"falta info")</f>
        <v>falta info</v>
      </c>
      <c r="O158" s="154">
        <f>SUM(O151:O157)</f>
        <v>0</v>
      </c>
      <c r="P158" s="38"/>
      <c r="Q158" s="150"/>
      <c r="R158" s="150"/>
      <c r="T158" s="94"/>
      <c r="U158" s="94"/>
      <c r="V158" s="94"/>
      <c r="W158" s="94"/>
      <c r="X158" s="94"/>
    </row>
    <row r="159" spans="2:24" s="7" customFormat="1" ht="6" customHeight="1" x14ac:dyDescent="0.25">
      <c r="B159" s="162"/>
      <c r="C159" s="43"/>
      <c r="D159" s="43"/>
      <c r="E159" s="43"/>
      <c r="F159" s="43"/>
      <c r="G159" s="43"/>
      <c r="H159" s="43"/>
      <c r="I159" s="43"/>
      <c r="J159" s="43"/>
      <c r="K159" s="43"/>
      <c r="L159" s="43"/>
      <c r="M159" s="43"/>
      <c r="N159" s="43"/>
      <c r="O159" s="43"/>
      <c r="P159" s="43"/>
      <c r="Q159" s="163"/>
      <c r="R159" s="150"/>
      <c r="T159" s="94"/>
      <c r="U159" s="94"/>
      <c r="V159" s="94"/>
      <c r="W159" s="94"/>
      <c r="X159" s="94"/>
    </row>
    <row r="160" spans="2:24" s="38" customFormat="1" ht="13.5" thickBot="1" x14ac:dyDescent="0.3">
      <c r="B160" s="165"/>
      <c r="C160" s="166"/>
      <c r="D160" s="166"/>
      <c r="E160" s="166"/>
      <c r="F160" s="166"/>
      <c r="G160" s="166"/>
      <c r="H160" s="166"/>
      <c r="I160" s="167"/>
      <c r="J160" s="168"/>
      <c r="K160" s="169"/>
      <c r="L160" s="168"/>
      <c r="M160" s="169"/>
      <c r="N160" s="168"/>
      <c r="O160" s="169"/>
      <c r="P160" s="170"/>
      <c r="Q160" s="168"/>
      <c r="R160" s="170"/>
      <c r="T160" s="151"/>
      <c r="U160" s="151"/>
      <c r="V160" s="151"/>
      <c r="W160" s="151"/>
      <c r="X160" s="151"/>
    </row>
    <row r="161" spans="2:24" s="7" customFormat="1" ht="25.5" customHeight="1" x14ac:dyDescent="0.25">
      <c r="B161" s="160" t="s">
        <v>187</v>
      </c>
      <c r="C161" s="161"/>
      <c r="D161" s="38"/>
      <c r="E161" s="38"/>
      <c r="F161" s="38"/>
      <c r="G161" s="38"/>
      <c r="H161" s="259" t="s">
        <v>148</v>
      </c>
      <c r="I161" s="260"/>
      <c r="J161" s="261" t="s">
        <v>140</v>
      </c>
      <c r="K161" s="262"/>
      <c r="L161" s="262"/>
      <c r="M161" s="262"/>
      <c r="N161" s="263"/>
      <c r="O161" s="141"/>
      <c r="P161" s="38"/>
      <c r="Q161" s="147" t="s">
        <v>151</v>
      </c>
      <c r="R161" s="155"/>
      <c r="T161" s="94"/>
      <c r="U161" s="94"/>
      <c r="V161" s="94"/>
      <c r="W161" s="94"/>
      <c r="X161" s="94"/>
    </row>
    <row r="162" spans="2:24" s="7" customFormat="1" ht="24" customHeight="1" x14ac:dyDescent="0.25">
      <c r="B162" s="45" t="s">
        <v>138</v>
      </c>
      <c r="C162" s="135"/>
      <c r="D162" s="38"/>
      <c r="E162" s="38"/>
      <c r="F162" s="38"/>
      <c r="G162" s="38"/>
      <c r="H162" s="45" t="s">
        <v>142</v>
      </c>
      <c r="I162" s="29" t="s">
        <v>139</v>
      </c>
      <c r="J162" s="29" t="s">
        <v>92</v>
      </c>
      <c r="K162" s="126" t="s">
        <v>137</v>
      </c>
      <c r="L162" s="29" t="s">
        <v>93</v>
      </c>
      <c r="M162" s="126" t="s">
        <v>137</v>
      </c>
      <c r="N162" s="144" t="s">
        <v>94</v>
      </c>
      <c r="O162" s="142" t="s">
        <v>137</v>
      </c>
      <c r="P162" s="38"/>
      <c r="Q162" s="148" t="s">
        <v>152</v>
      </c>
      <c r="R162" s="156"/>
      <c r="T162" s="94"/>
      <c r="U162" s="94"/>
      <c r="V162" s="94"/>
      <c r="W162" s="94"/>
      <c r="X162" s="94"/>
    </row>
    <row r="163" spans="2:24" s="7" customFormat="1" ht="23.25" thickBot="1" x14ac:dyDescent="0.3">
      <c r="B163" s="45" t="s">
        <v>89</v>
      </c>
      <c r="C163" s="135"/>
      <c r="D163" s="132"/>
      <c r="E163" s="132"/>
      <c r="F163" s="132"/>
      <c r="G163" s="132"/>
      <c r="H163" s="131"/>
      <c r="I163" s="130"/>
      <c r="J163" s="127"/>
      <c r="K163" s="125">
        <f t="shared" ref="K163:K169" si="36">J163*I163</f>
        <v>0</v>
      </c>
      <c r="L163" s="127"/>
      <c r="M163" s="125">
        <f t="shared" ref="M163:M169" si="37">L163*I163</f>
        <v>0</v>
      </c>
      <c r="N163" s="145"/>
      <c r="O163" s="143">
        <f t="shared" ref="O163:O169" si="38">N163*I163</f>
        <v>0</v>
      </c>
      <c r="P163" s="132"/>
      <c r="Q163" s="149" t="s">
        <v>153</v>
      </c>
      <c r="R163" s="157"/>
      <c r="T163" s="94"/>
      <c r="U163" s="94"/>
      <c r="V163" s="94"/>
      <c r="W163" s="94"/>
      <c r="X163" s="94"/>
    </row>
    <row r="164" spans="2:24" s="7" customFormat="1" ht="23.25" thickBot="1" x14ac:dyDescent="0.3">
      <c r="B164" s="139" t="s">
        <v>141</v>
      </c>
      <c r="C164" s="164"/>
      <c r="D164" s="132"/>
      <c r="E164" s="132"/>
      <c r="F164" s="132"/>
      <c r="G164" s="132"/>
      <c r="H164" s="131"/>
      <c r="I164" s="130"/>
      <c r="J164" s="127"/>
      <c r="K164" s="125">
        <f t="shared" si="36"/>
        <v>0</v>
      </c>
      <c r="L164" s="127"/>
      <c r="M164" s="125">
        <f t="shared" si="37"/>
        <v>0</v>
      </c>
      <c r="N164" s="145"/>
      <c r="O164" s="143">
        <f t="shared" si="38"/>
        <v>0</v>
      </c>
      <c r="P164" s="132"/>
      <c r="Q164" s="269"/>
      <c r="R164" s="270"/>
      <c r="T164" s="94"/>
      <c r="U164" s="94"/>
      <c r="V164" s="94"/>
      <c r="W164" s="94"/>
      <c r="X164" s="94"/>
    </row>
    <row r="165" spans="2:24" s="7" customFormat="1" ht="13.5" thickBot="1" x14ac:dyDescent="0.3">
      <c r="G165" s="132"/>
      <c r="H165" s="131"/>
      <c r="I165" s="130"/>
      <c r="J165" s="127"/>
      <c r="K165" s="125">
        <f t="shared" si="36"/>
        <v>0</v>
      </c>
      <c r="L165" s="127"/>
      <c r="M165" s="125">
        <f t="shared" si="37"/>
        <v>0</v>
      </c>
      <c r="N165" s="145"/>
      <c r="O165" s="143">
        <f t="shared" si="38"/>
        <v>0</v>
      </c>
      <c r="P165" s="132"/>
      <c r="Q165" s="271"/>
      <c r="R165" s="271"/>
      <c r="T165" s="94"/>
      <c r="U165" s="94"/>
      <c r="V165" s="94"/>
      <c r="W165" s="94"/>
      <c r="X165" s="94"/>
    </row>
    <row r="166" spans="2:24" s="7" customFormat="1" ht="15" x14ac:dyDescent="0.25">
      <c r="B166" s="160" t="s">
        <v>188</v>
      </c>
      <c r="C166" s="161"/>
      <c r="G166" s="132"/>
      <c r="H166" s="131"/>
      <c r="I166" s="130"/>
      <c r="J166" s="127"/>
      <c r="K166" s="125">
        <f t="shared" si="36"/>
        <v>0</v>
      </c>
      <c r="L166" s="127"/>
      <c r="M166" s="125">
        <f t="shared" si="37"/>
        <v>0</v>
      </c>
      <c r="N166" s="145"/>
      <c r="O166" s="143">
        <f t="shared" si="38"/>
        <v>0</v>
      </c>
      <c r="P166" s="132"/>
      <c r="Q166" s="150"/>
      <c r="R166" s="150"/>
      <c r="T166" s="94"/>
      <c r="U166" s="94"/>
      <c r="V166" s="94"/>
      <c r="W166" s="94"/>
      <c r="X166" s="94"/>
    </row>
    <row r="167" spans="2:24" s="7" customFormat="1" ht="22.5" x14ac:dyDescent="0.25">
      <c r="B167" s="136" t="s">
        <v>161</v>
      </c>
      <c r="C167" s="137" t="str">
        <f>IF(C162&lt;&gt;0,MAX(D167:F167),"n/a")</f>
        <v>n/a</v>
      </c>
      <c r="D167" s="128">
        <f>IF(C164&lt;=283,0.6,0)</f>
        <v>0.6</v>
      </c>
      <c r="E167" s="129">
        <f>IF(AND(C164&gt;283,C164&lt;=566),0.7,0)</f>
        <v>0</v>
      </c>
      <c r="F167" s="129">
        <f>IF(C164&gt;566,1,0)</f>
        <v>0</v>
      </c>
      <c r="G167" s="38"/>
      <c r="H167" s="131"/>
      <c r="I167" s="130"/>
      <c r="J167" s="127"/>
      <c r="K167" s="125">
        <f t="shared" si="36"/>
        <v>0</v>
      </c>
      <c r="L167" s="127"/>
      <c r="M167" s="125">
        <f t="shared" si="37"/>
        <v>0</v>
      </c>
      <c r="N167" s="145"/>
      <c r="O167" s="143">
        <f t="shared" si="38"/>
        <v>0</v>
      </c>
      <c r="P167" s="38"/>
      <c r="Q167" s="38"/>
      <c r="R167" s="150"/>
      <c r="T167" s="94"/>
      <c r="U167" s="94"/>
      <c r="V167" s="94"/>
      <c r="W167" s="94"/>
      <c r="X167" s="94"/>
    </row>
    <row r="168" spans="2:24" s="7" customFormat="1" ht="22.5" x14ac:dyDescent="0.25">
      <c r="B168" s="45" t="s">
        <v>147</v>
      </c>
      <c r="C168" s="138" t="str">
        <f>IF(AND(C164&lt;&gt;0,J170&lt;=C167,L170&lt;=C167,N170&lt;=C167),"Sobresaliente",D168)</f>
        <v>No aplica</v>
      </c>
      <c r="D168" s="134" t="str">
        <f>IF(AND(J170&lt;=1.5,L170&lt;=1.5,N170&lt;=1.5,C164&lt;&gt;0),"Cumple",E168)</f>
        <v>No aplica</v>
      </c>
      <c r="E168" s="86" t="str">
        <f>IF(C164&lt;&gt;0,"No cumple","No aplica")</f>
        <v>No aplica</v>
      </c>
      <c r="F168" s="152"/>
      <c r="G168" s="38"/>
      <c r="H168" s="131"/>
      <c r="I168" s="130"/>
      <c r="J168" s="127"/>
      <c r="K168" s="125">
        <f t="shared" si="36"/>
        <v>0</v>
      </c>
      <c r="L168" s="127"/>
      <c r="M168" s="125">
        <f t="shared" si="37"/>
        <v>0</v>
      </c>
      <c r="N168" s="145"/>
      <c r="O168" s="143">
        <f t="shared" si="38"/>
        <v>0</v>
      </c>
      <c r="P168" s="38"/>
      <c r="Q168" s="38"/>
      <c r="R168" s="150"/>
      <c r="T168" s="94"/>
      <c r="U168" s="94"/>
      <c r="V168" s="94"/>
      <c r="W168" s="94"/>
      <c r="X168" s="94"/>
    </row>
    <row r="169" spans="2:24" s="7" customFormat="1" ht="22.5" x14ac:dyDescent="0.25">
      <c r="B169" s="45" t="s">
        <v>149</v>
      </c>
      <c r="C169" s="137">
        <f>IF(C163="Oficina de planta abierta",0.5,0.6)</f>
        <v>0.6</v>
      </c>
      <c r="D169" s="38"/>
      <c r="E169" s="38"/>
      <c r="F169" s="38"/>
      <c r="G169" s="38"/>
      <c r="H169" s="131"/>
      <c r="I169" s="130"/>
      <c r="J169" s="127"/>
      <c r="K169" s="125">
        <f t="shared" si="36"/>
        <v>0</v>
      </c>
      <c r="L169" s="127"/>
      <c r="M169" s="125">
        <f t="shared" si="37"/>
        <v>0</v>
      </c>
      <c r="N169" s="145"/>
      <c r="O169" s="143">
        <f t="shared" si="38"/>
        <v>0</v>
      </c>
      <c r="P169" s="38"/>
      <c r="Q169" s="38"/>
      <c r="R169" s="150"/>
      <c r="T169" s="94"/>
      <c r="U169" s="94"/>
      <c r="V169" s="94"/>
      <c r="W169" s="94"/>
      <c r="X169" s="94"/>
    </row>
    <row r="170" spans="2:24" s="7" customFormat="1" ht="24.75" thickBot="1" x14ac:dyDescent="0.3">
      <c r="B170" s="139" t="s">
        <v>150</v>
      </c>
      <c r="C170" s="140" t="str">
        <f>IF(AND(R161&gt;C169,R162&gt;C169,R163&gt;C169,C163&lt;&gt;"Biblioteca",C163&lt;&gt;"Sala de espera"),"Cumple",D170)</f>
        <v>No aplica</v>
      </c>
      <c r="D170" s="134" t="str">
        <f>IF(AND(R161&lt;&gt;0,R162&lt;&gt;0,R163&lt;&gt;0,C163&lt;&gt;"Biblioteca",C163&lt;&gt;"Sala de espera"),"No cumple","No aplica")</f>
        <v>No aplica</v>
      </c>
      <c r="E170" s="153"/>
      <c r="F170" s="38"/>
      <c r="G170" s="38"/>
      <c r="H170" s="257" t="s">
        <v>162</v>
      </c>
      <c r="I170" s="258"/>
      <c r="J170" s="158" t="str">
        <f>IF(K170&gt;0,0.16*(C164/K170),"falta info")</f>
        <v>falta info</v>
      </c>
      <c r="K170" s="146">
        <f>SUM(K163:K169)</f>
        <v>0</v>
      </c>
      <c r="L170" s="158" t="str">
        <f>IF(M170&gt;0,0.16*(C164/M170),"falta info")</f>
        <v>falta info</v>
      </c>
      <c r="M170" s="146">
        <f>SUM(M163:M169)</f>
        <v>0</v>
      </c>
      <c r="N170" s="159" t="str">
        <f>IF(O170&gt;0,0.16*(C164/O170),"falta info")</f>
        <v>falta info</v>
      </c>
      <c r="O170" s="154">
        <f>SUM(O163:O169)</f>
        <v>0</v>
      </c>
      <c r="P170" s="38"/>
      <c r="Q170" s="150"/>
      <c r="R170" s="150"/>
      <c r="T170" s="94"/>
      <c r="U170" s="94"/>
      <c r="V170" s="94"/>
      <c r="W170" s="94"/>
      <c r="X170" s="94"/>
    </row>
    <row r="171" spans="2:24" s="7" customFormat="1" ht="6" customHeight="1" x14ac:dyDescent="0.25">
      <c r="B171" s="162"/>
      <c r="C171" s="43"/>
      <c r="D171" s="43"/>
      <c r="E171" s="43"/>
      <c r="F171" s="43"/>
      <c r="G171" s="43"/>
      <c r="H171" s="43"/>
      <c r="I171" s="43"/>
      <c r="J171" s="43"/>
      <c r="K171" s="43"/>
      <c r="L171" s="43"/>
      <c r="M171" s="43"/>
      <c r="N171" s="43"/>
      <c r="O171" s="43"/>
      <c r="P171" s="43"/>
      <c r="Q171" s="163"/>
      <c r="R171" s="150"/>
      <c r="T171" s="94"/>
      <c r="U171" s="94"/>
      <c r="V171" s="94"/>
      <c r="W171" s="94"/>
      <c r="X171" s="94"/>
    </row>
    <row r="172" spans="2:24" s="38" customFormat="1" ht="13.5" thickBot="1" x14ac:dyDescent="0.3">
      <c r="B172" s="165"/>
      <c r="C172" s="166"/>
      <c r="D172" s="166"/>
      <c r="E172" s="166"/>
      <c r="F172" s="166"/>
      <c r="G172" s="166"/>
      <c r="H172" s="166"/>
      <c r="I172" s="167"/>
      <c r="J172" s="168"/>
      <c r="K172" s="169"/>
      <c r="L172" s="168"/>
      <c r="M172" s="169"/>
      <c r="N172" s="168"/>
      <c r="O172" s="169"/>
      <c r="P172" s="170"/>
      <c r="Q172" s="168"/>
      <c r="R172" s="170"/>
      <c r="T172" s="151"/>
      <c r="U172" s="151"/>
      <c r="V172" s="151"/>
      <c r="W172" s="151"/>
      <c r="X172" s="151"/>
    </row>
    <row r="173" spans="2:24" s="7" customFormat="1" ht="25.5" customHeight="1" x14ac:dyDescent="0.25">
      <c r="B173" s="160" t="s">
        <v>189</v>
      </c>
      <c r="C173" s="161"/>
      <c r="D173" s="38"/>
      <c r="E173" s="38"/>
      <c r="F173" s="38"/>
      <c r="G173" s="38"/>
      <c r="H173" s="259" t="s">
        <v>148</v>
      </c>
      <c r="I173" s="260"/>
      <c r="J173" s="261" t="s">
        <v>140</v>
      </c>
      <c r="K173" s="262"/>
      <c r="L173" s="262"/>
      <c r="M173" s="262"/>
      <c r="N173" s="263"/>
      <c r="O173" s="141"/>
      <c r="P173" s="38"/>
      <c r="Q173" s="147" t="s">
        <v>151</v>
      </c>
      <c r="R173" s="155"/>
      <c r="T173" s="94"/>
      <c r="U173" s="94"/>
      <c r="V173" s="94"/>
      <c r="W173" s="94"/>
      <c r="X173" s="94"/>
    </row>
    <row r="174" spans="2:24" s="7" customFormat="1" ht="24" customHeight="1" x14ac:dyDescent="0.25">
      <c r="B174" s="45" t="s">
        <v>138</v>
      </c>
      <c r="C174" s="135"/>
      <c r="D174" s="38"/>
      <c r="E174" s="38"/>
      <c r="F174" s="38"/>
      <c r="G174" s="38"/>
      <c r="H174" s="45" t="s">
        <v>142</v>
      </c>
      <c r="I174" s="29" t="s">
        <v>139</v>
      </c>
      <c r="J174" s="29" t="s">
        <v>92</v>
      </c>
      <c r="K174" s="126" t="s">
        <v>137</v>
      </c>
      <c r="L174" s="29" t="s">
        <v>93</v>
      </c>
      <c r="M174" s="126" t="s">
        <v>137</v>
      </c>
      <c r="N174" s="144" t="s">
        <v>94</v>
      </c>
      <c r="O174" s="142" t="s">
        <v>137</v>
      </c>
      <c r="P174" s="38"/>
      <c r="Q174" s="148" t="s">
        <v>152</v>
      </c>
      <c r="R174" s="156"/>
      <c r="T174" s="94"/>
      <c r="U174" s="94"/>
      <c r="V174" s="94"/>
      <c r="W174" s="94"/>
      <c r="X174" s="94"/>
    </row>
    <row r="175" spans="2:24" s="7" customFormat="1" ht="23.25" thickBot="1" x14ac:dyDescent="0.3">
      <c r="B175" s="45" t="s">
        <v>89</v>
      </c>
      <c r="C175" s="135"/>
      <c r="D175" s="132"/>
      <c r="E175" s="132"/>
      <c r="F175" s="132"/>
      <c r="G175" s="132"/>
      <c r="H175" s="131"/>
      <c r="I175" s="130"/>
      <c r="J175" s="127"/>
      <c r="K175" s="125">
        <f t="shared" ref="K175:K181" si="39">J175*I175</f>
        <v>0</v>
      </c>
      <c r="L175" s="127"/>
      <c r="M175" s="125">
        <f t="shared" ref="M175:M181" si="40">L175*I175</f>
        <v>0</v>
      </c>
      <c r="N175" s="145"/>
      <c r="O175" s="143">
        <f t="shared" ref="O175:O181" si="41">N175*I175</f>
        <v>0</v>
      </c>
      <c r="P175" s="132"/>
      <c r="Q175" s="149" t="s">
        <v>153</v>
      </c>
      <c r="R175" s="157"/>
      <c r="T175" s="94"/>
      <c r="U175" s="94"/>
      <c r="V175" s="94"/>
      <c r="W175" s="94"/>
      <c r="X175" s="94"/>
    </row>
    <row r="176" spans="2:24" s="7" customFormat="1" ht="23.25" thickBot="1" x14ac:dyDescent="0.3">
      <c r="B176" s="139" t="s">
        <v>141</v>
      </c>
      <c r="C176" s="164"/>
      <c r="D176" s="132"/>
      <c r="E176" s="132"/>
      <c r="F176" s="132"/>
      <c r="G176" s="132"/>
      <c r="H176" s="131"/>
      <c r="I176" s="130"/>
      <c r="J176" s="127"/>
      <c r="K176" s="125">
        <f t="shared" si="39"/>
        <v>0</v>
      </c>
      <c r="L176" s="127"/>
      <c r="M176" s="125">
        <f t="shared" si="40"/>
        <v>0</v>
      </c>
      <c r="N176" s="145"/>
      <c r="O176" s="143">
        <f t="shared" si="41"/>
        <v>0</v>
      </c>
      <c r="P176" s="132"/>
      <c r="Q176" s="269"/>
      <c r="R176" s="270"/>
      <c r="T176" s="94"/>
      <c r="U176" s="94"/>
      <c r="V176" s="94"/>
      <c r="W176" s="94"/>
      <c r="X176" s="94"/>
    </row>
    <row r="177" spans="2:24" s="7" customFormat="1" ht="13.5" thickBot="1" x14ac:dyDescent="0.3">
      <c r="G177" s="132"/>
      <c r="H177" s="131"/>
      <c r="I177" s="130"/>
      <c r="J177" s="127"/>
      <c r="K177" s="125">
        <f t="shared" si="39"/>
        <v>0</v>
      </c>
      <c r="L177" s="127"/>
      <c r="M177" s="125">
        <f t="shared" si="40"/>
        <v>0</v>
      </c>
      <c r="N177" s="145"/>
      <c r="O177" s="143">
        <f t="shared" si="41"/>
        <v>0</v>
      </c>
      <c r="P177" s="132"/>
      <c r="Q177" s="271"/>
      <c r="R177" s="271"/>
      <c r="T177" s="94"/>
      <c r="U177" s="94"/>
      <c r="V177" s="94"/>
      <c r="W177" s="94"/>
      <c r="X177" s="94"/>
    </row>
    <row r="178" spans="2:24" s="7" customFormat="1" ht="15" x14ac:dyDescent="0.25">
      <c r="B178" s="160" t="s">
        <v>190</v>
      </c>
      <c r="C178" s="161"/>
      <c r="G178" s="132"/>
      <c r="H178" s="131"/>
      <c r="I178" s="130"/>
      <c r="J178" s="127"/>
      <c r="K178" s="125">
        <f t="shared" si="39"/>
        <v>0</v>
      </c>
      <c r="L178" s="127"/>
      <c r="M178" s="125">
        <f t="shared" si="40"/>
        <v>0</v>
      </c>
      <c r="N178" s="145"/>
      <c r="O178" s="143">
        <f t="shared" si="41"/>
        <v>0</v>
      </c>
      <c r="P178" s="132"/>
      <c r="Q178" s="150"/>
      <c r="R178" s="150"/>
      <c r="T178" s="94"/>
      <c r="U178" s="94"/>
      <c r="V178" s="94"/>
      <c r="W178" s="94"/>
      <c r="X178" s="94"/>
    </row>
    <row r="179" spans="2:24" s="7" customFormat="1" ht="22.5" x14ac:dyDescent="0.25">
      <c r="B179" s="136" t="s">
        <v>161</v>
      </c>
      <c r="C179" s="137" t="str">
        <f>IF(C174&lt;&gt;0,MAX(D179:F179),"n/a")</f>
        <v>n/a</v>
      </c>
      <c r="D179" s="128">
        <f>IF(C176&lt;=283,0.6,0)</f>
        <v>0.6</v>
      </c>
      <c r="E179" s="129">
        <f>IF(AND(C176&gt;283,C176&lt;=566),0.7,0)</f>
        <v>0</v>
      </c>
      <c r="F179" s="129">
        <f>IF(C176&gt;566,1,0)</f>
        <v>0</v>
      </c>
      <c r="G179" s="38"/>
      <c r="H179" s="131"/>
      <c r="I179" s="130"/>
      <c r="J179" s="127"/>
      <c r="K179" s="125">
        <f t="shared" si="39"/>
        <v>0</v>
      </c>
      <c r="L179" s="127"/>
      <c r="M179" s="125">
        <f t="shared" si="40"/>
        <v>0</v>
      </c>
      <c r="N179" s="145"/>
      <c r="O179" s="143">
        <f t="shared" si="41"/>
        <v>0</v>
      </c>
      <c r="P179" s="38"/>
      <c r="Q179" s="38"/>
      <c r="R179" s="150"/>
      <c r="T179" s="94"/>
      <c r="U179" s="94"/>
      <c r="V179" s="94"/>
      <c r="W179" s="94"/>
      <c r="X179" s="94"/>
    </row>
    <row r="180" spans="2:24" s="7" customFormat="1" ht="22.5" x14ac:dyDescent="0.25">
      <c r="B180" s="45" t="s">
        <v>147</v>
      </c>
      <c r="C180" s="138" t="str">
        <f>IF(AND(C176&lt;&gt;0,J182&lt;=C179,L182&lt;=C179,N182&lt;=C179),"Sobresaliente",D180)</f>
        <v>No aplica</v>
      </c>
      <c r="D180" s="134" t="str">
        <f>IF(AND(J182&lt;=1.5,L182&lt;=1.5,N182&lt;=1.5,C176&lt;&gt;0),"Cumple",E180)</f>
        <v>No aplica</v>
      </c>
      <c r="E180" s="86" t="str">
        <f>IF(C176&lt;&gt;0,"No cumple","No aplica")</f>
        <v>No aplica</v>
      </c>
      <c r="F180" s="152"/>
      <c r="G180" s="38"/>
      <c r="H180" s="131"/>
      <c r="I180" s="130"/>
      <c r="J180" s="127"/>
      <c r="K180" s="125">
        <f t="shared" si="39"/>
        <v>0</v>
      </c>
      <c r="L180" s="127"/>
      <c r="M180" s="125">
        <f t="shared" si="40"/>
        <v>0</v>
      </c>
      <c r="N180" s="145"/>
      <c r="O180" s="143">
        <f t="shared" si="41"/>
        <v>0</v>
      </c>
      <c r="P180" s="38"/>
      <c r="Q180" s="38"/>
      <c r="R180" s="150"/>
      <c r="T180" s="94"/>
      <c r="U180" s="94"/>
      <c r="V180" s="94"/>
      <c r="W180" s="94"/>
      <c r="X180" s="94"/>
    </row>
    <row r="181" spans="2:24" s="7" customFormat="1" ht="22.5" x14ac:dyDescent="0.25">
      <c r="B181" s="45" t="s">
        <v>149</v>
      </c>
      <c r="C181" s="137">
        <f>IF(C175="Oficina de planta abierta",0.5,0.6)</f>
        <v>0.6</v>
      </c>
      <c r="D181" s="38"/>
      <c r="E181" s="38"/>
      <c r="F181" s="38"/>
      <c r="G181" s="38"/>
      <c r="H181" s="131"/>
      <c r="I181" s="130"/>
      <c r="J181" s="127"/>
      <c r="K181" s="125">
        <f t="shared" si="39"/>
        <v>0</v>
      </c>
      <c r="L181" s="127"/>
      <c r="M181" s="125">
        <f t="shared" si="40"/>
        <v>0</v>
      </c>
      <c r="N181" s="145"/>
      <c r="O181" s="143">
        <f t="shared" si="41"/>
        <v>0</v>
      </c>
      <c r="P181" s="38"/>
      <c r="Q181" s="38"/>
      <c r="R181" s="150"/>
      <c r="T181" s="94"/>
      <c r="U181" s="94"/>
      <c r="V181" s="94"/>
      <c r="W181" s="94"/>
      <c r="X181" s="94"/>
    </row>
    <row r="182" spans="2:24" s="7" customFormat="1" ht="24.75" thickBot="1" x14ac:dyDescent="0.3">
      <c r="B182" s="139" t="s">
        <v>150</v>
      </c>
      <c r="C182" s="140" t="str">
        <f>IF(AND(R173&gt;C181,R174&gt;C181,R175&gt;C181,C175&lt;&gt;"Biblioteca",C175&lt;&gt;"Sala de espera"),"Cumple",D182)</f>
        <v>No aplica</v>
      </c>
      <c r="D182" s="134" t="str">
        <f>IF(AND(R173&lt;&gt;0,R174&lt;&gt;0,R175&lt;&gt;0,C175&lt;&gt;"Biblioteca",C175&lt;&gt;"Sala de espera"),"No cumple","No aplica")</f>
        <v>No aplica</v>
      </c>
      <c r="E182" s="153"/>
      <c r="F182" s="38"/>
      <c r="G182" s="38"/>
      <c r="H182" s="257" t="s">
        <v>162</v>
      </c>
      <c r="I182" s="258"/>
      <c r="J182" s="158" t="str">
        <f>IF(K182&gt;0,0.16*(C176/K182),"falta info")</f>
        <v>falta info</v>
      </c>
      <c r="K182" s="146">
        <f>SUM(K175:K181)</f>
        <v>0</v>
      </c>
      <c r="L182" s="158" t="str">
        <f>IF(M182&gt;0,0.16*(C176/M182),"falta info")</f>
        <v>falta info</v>
      </c>
      <c r="M182" s="146">
        <f>SUM(M175:M181)</f>
        <v>0</v>
      </c>
      <c r="N182" s="159" t="str">
        <f>IF(O182&gt;0,0.16*(C176/O182),"falta info")</f>
        <v>falta info</v>
      </c>
      <c r="O182" s="154">
        <f>SUM(O175:O181)</f>
        <v>0</v>
      </c>
      <c r="P182" s="38"/>
      <c r="Q182" s="150"/>
      <c r="R182" s="150"/>
      <c r="T182" s="94"/>
      <c r="U182" s="94"/>
      <c r="V182" s="94"/>
      <c r="W182" s="94"/>
      <c r="X182" s="94"/>
    </row>
    <row r="183" spans="2:24" s="7" customFormat="1" ht="6" customHeight="1" x14ac:dyDescent="0.25">
      <c r="B183" s="162"/>
      <c r="C183" s="43"/>
      <c r="D183" s="43"/>
      <c r="E183" s="43"/>
      <c r="F183" s="43"/>
      <c r="G183" s="43"/>
      <c r="H183" s="43"/>
      <c r="I183" s="43"/>
      <c r="J183" s="43"/>
      <c r="K183" s="43"/>
      <c r="L183" s="43"/>
      <c r="M183" s="43"/>
      <c r="N183" s="43"/>
      <c r="O183" s="43"/>
      <c r="P183" s="43"/>
      <c r="Q183" s="163"/>
      <c r="R183" s="150"/>
      <c r="T183" s="94"/>
      <c r="U183" s="94"/>
      <c r="V183" s="94"/>
      <c r="W183" s="94"/>
      <c r="X183" s="94"/>
    </row>
    <row r="184" spans="2:24" s="38" customFormat="1" ht="13.5" thickBot="1" x14ac:dyDescent="0.3">
      <c r="B184" s="165"/>
      <c r="C184" s="166"/>
      <c r="D184" s="166"/>
      <c r="E184" s="166"/>
      <c r="F184" s="166"/>
      <c r="G184" s="166"/>
      <c r="H184" s="166"/>
      <c r="I184" s="167"/>
      <c r="J184" s="168"/>
      <c r="K184" s="169"/>
      <c r="L184" s="168"/>
      <c r="M184" s="169"/>
      <c r="N184" s="168"/>
      <c r="O184" s="169"/>
      <c r="P184" s="170"/>
      <c r="Q184" s="168"/>
      <c r="R184" s="170"/>
      <c r="T184" s="151"/>
      <c r="U184" s="151"/>
      <c r="V184" s="151"/>
      <c r="W184" s="151"/>
      <c r="X184" s="151"/>
    </row>
    <row r="185" spans="2:24" s="7" customFormat="1" ht="25.5" customHeight="1" x14ac:dyDescent="0.25">
      <c r="B185" s="160" t="s">
        <v>191</v>
      </c>
      <c r="C185" s="161"/>
      <c r="D185" s="38"/>
      <c r="E185" s="38"/>
      <c r="F185" s="38"/>
      <c r="G185" s="38"/>
      <c r="H185" s="259" t="s">
        <v>148</v>
      </c>
      <c r="I185" s="260"/>
      <c r="J185" s="261" t="s">
        <v>140</v>
      </c>
      <c r="K185" s="262"/>
      <c r="L185" s="262"/>
      <c r="M185" s="262"/>
      <c r="N185" s="263"/>
      <c r="O185" s="141"/>
      <c r="P185" s="38"/>
      <c r="Q185" s="147" t="s">
        <v>151</v>
      </c>
      <c r="R185" s="155"/>
      <c r="T185" s="94"/>
      <c r="U185" s="94"/>
      <c r="V185" s="94"/>
      <c r="W185" s="94"/>
      <c r="X185" s="94"/>
    </row>
    <row r="186" spans="2:24" s="7" customFormat="1" ht="24" customHeight="1" x14ac:dyDescent="0.25">
      <c r="B186" s="45" t="s">
        <v>138</v>
      </c>
      <c r="C186" s="135"/>
      <c r="D186" s="38"/>
      <c r="E186" s="38"/>
      <c r="F186" s="38"/>
      <c r="G186" s="38"/>
      <c r="H186" s="45" t="s">
        <v>142</v>
      </c>
      <c r="I186" s="29" t="s">
        <v>139</v>
      </c>
      <c r="J186" s="29" t="s">
        <v>92</v>
      </c>
      <c r="K186" s="126" t="s">
        <v>137</v>
      </c>
      <c r="L186" s="29" t="s">
        <v>93</v>
      </c>
      <c r="M186" s="126" t="s">
        <v>137</v>
      </c>
      <c r="N186" s="144" t="s">
        <v>94</v>
      </c>
      <c r="O186" s="142" t="s">
        <v>137</v>
      </c>
      <c r="P186" s="38"/>
      <c r="Q186" s="148" t="s">
        <v>152</v>
      </c>
      <c r="R186" s="156"/>
      <c r="T186" s="94"/>
      <c r="U186" s="94"/>
      <c r="V186" s="94"/>
      <c r="W186" s="94"/>
      <c r="X186" s="94"/>
    </row>
    <row r="187" spans="2:24" s="7" customFormat="1" ht="23.25" thickBot="1" x14ac:dyDescent="0.3">
      <c r="B187" s="45" t="s">
        <v>89</v>
      </c>
      <c r="C187" s="135"/>
      <c r="D187" s="132"/>
      <c r="E187" s="132"/>
      <c r="F187" s="132"/>
      <c r="G187" s="132"/>
      <c r="H187" s="131"/>
      <c r="I187" s="130"/>
      <c r="J187" s="127"/>
      <c r="K187" s="125">
        <f t="shared" ref="K187:K193" si="42">J187*I187</f>
        <v>0</v>
      </c>
      <c r="L187" s="127"/>
      <c r="M187" s="125">
        <f t="shared" ref="M187:M193" si="43">L187*I187</f>
        <v>0</v>
      </c>
      <c r="N187" s="145"/>
      <c r="O187" s="143">
        <f t="shared" ref="O187:O193" si="44">N187*I187</f>
        <v>0</v>
      </c>
      <c r="P187" s="132"/>
      <c r="Q187" s="149" t="s">
        <v>153</v>
      </c>
      <c r="R187" s="157"/>
      <c r="T187" s="94"/>
      <c r="U187" s="94"/>
      <c r="V187" s="94"/>
      <c r="W187" s="94"/>
      <c r="X187" s="94"/>
    </row>
    <row r="188" spans="2:24" s="7" customFormat="1" ht="23.25" thickBot="1" x14ac:dyDescent="0.3">
      <c r="B188" s="139" t="s">
        <v>141</v>
      </c>
      <c r="C188" s="164"/>
      <c r="D188" s="132"/>
      <c r="E188" s="132"/>
      <c r="F188" s="132"/>
      <c r="G188" s="132"/>
      <c r="H188" s="131"/>
      <c r="I188" s="130"/>
      <c r="J188" s="127"/>
      <c r="K188" s="125">
        <f t="shared" si="42"/>
        <v>0</v>
      </c>
      <c r="L188" s="127"/>
      <c r="M188" s="125">
        <f t="shared" si="43"/>
        <v>0</v>
      </c>
      <c r="N188" s="145"/>
      <c r="O188" s="143">
        <f t="shared" si="44"/>
        <v>0</v>
      </c>
      <c r="P188" s="132"/>
      <c r="Q188" s="269"/>
      <c r="R188" s="270"/>
      <c r="T188" s="94"/>
      <c r="U188" s="94"/>
      <c r="V188" s="94"/>
      <c r="W188" s="94"/>
      <c r="X188" s="94"/>
    </row>
    <row r="189" spans="2:24" s="7" customFormat="1" ht="13.5" thickBot="1" x14ac:dyDescent="0.3">
      <c r="G189" s="132"/>
      <c r="H189" s="131"/>
      <c r="I189" s="130"/>
      <c r="J189" s="127"/>
      <c r="K189" s="125">
        <f t="shared" si="42"/>
        <v>0</v>
      </c>
      <c r="L189" s="127"/>
      <c r="M189" s="125">
        <f t="shared" si="43"/>
        <v>0</v>
      </c>
      <c r="N189" s="145"/>
      <c r="O189" s="143">
        <f t="shared" si="44"/>
        <v>0</v>
      </c>
      <c r="P189" s="132"/>
      <c r="Q189" s="271"/>
      <c r="R189" s="271"/>
      <c r="T189" s="94"/>
      <c r="U189" s="94"/>
      <c r="V189" s="94"/>
      <c r="W189" s="94"/>
      <c r="X189" s="94"/>
    </row>
    <row r="190" spans="2:24" s="7" customFormat="1" ht="15" x14ac:dyDescent="0.25">
      <c r="B190" s="160" t="s">
        <v>192</v>
      </c>
      <c r="C190" s="161"/>
      <c r="G190" s="132"/>
      <c r="H190" s="131"/>
      <c r="I190" s="130"/>
      <c r="J190" s="127"/>
      <c r="K190" s="125">
        <f t="shared" si="42"/>
        <v>0</v>
      </c>
      <c r="L190" s="127"/>
      <c r="M190" s="125">
        <f t="shared" si="43"/>
        <v>0</v>
      </c>
      <c r="N190" s="145"/>
      <c r="O190" s="143">
        <f t="shared" si="44"/>
        <v>0</v>
      </c>
      <c r="P190" s="132"/>
      <c r="Q190" s="150"/>
      <c r="R190" s="150"/>
      <c r="T190" s="94"/>
      <c r="U190" s="94"/>
      <c r="V190" s="94"/>
      <c r="W190" s="94"/>
      <c r="X190" s="94"/>
    </row>
    <row r="191" spans="2:24" s="7" customFormat="1" ht="22.5" x14ac:dyDescent="0.25">
      <c r="B191" s="136" t="s">
        <v>161</v>
      </c>
      <c r="C191" s="137" t="str">
        <f>IF(C186&lt;&gt;0,MAX(D191:F191),"n/a")</f>
        <v>n/a</v>
      </c>
      <c r="D191" s="128">
        <f>IF(C188&lt;=283,0.6,0)</f>
        <v>0.6</v>
      </c>
      <c r="E191" s="129">
        <f>IF(AND(C188&gt;283,C188&lt;=566),0.7,0)</f>
        <v>0</v>
      </c>
      <c r="F191" s="129">
        <f>IF(C188&gt;566,1,0)</f>
        <v>0</v>
      </c>
      <c r="G191" s="38"/>
      <c r="H191" s="131"/>
      <c r="I191" s="130"/>
      <c r="J191" s="127"/>
      <c r="K191" s="125">
        <f t="shared" si="42"/>
        <v>0</v>
      </c>
      <c r="L191" s="127"/>
      <c r="M191" s="125">
        <f t="shared" si="43"/>
        <v>0</v>
      </c>
      <c r="N191" s="145"/>
      <c r="O191" s="143">
        <f t="shared" si="44"/>
        <v>0</v>
      </c>
      <c r="P191" s="38"/>
      <c r="Q191" s="38"/>
      <c r="R191" s="150"/>
      <c r="T191" s="94"/>
      <c r="U191" s="94"/>
      <c r="V191" s="94"/>
      <c r="W191" s="94"/>
      <c r="X191" s="94"/>
    </row>
    <row r="192" spans="2:24" s="7" customFormat="1" ht="22.5" x14ac:dyDescent="0.25">
      <c r="B192" s="45" t="s">
        <v>147</v>
      </c>
      <c r="C192" s="138" t="str">
        <f>IF(AND(C188&lt;&gt;0,J194&lt;=C191,L194&lt;=C191,N194&lt;=C191),"Sobresaliente",D192)</f>
        <v>No aplica</v>
      </c>
      <c r="D192" s="134" t="str">
        <f>IF(AND(J194&lt;=1.5,L194&lt;=1.5,N194&lt;=1.5,C188&lt;&gt;0),"Cumple",E192)</f>
        <v>No aplica</v>
      </c>
      <c r="E192" s="86" t="str">
        <f>IF(C188&lt;&gt;0,"No cumple","No aplica")</f>
        <v>No aplica</v>
      </c>
      <c r="F192" s="152"/>
      <c r="G192" s="38"/>
      <c r="H192" s="131"/>
      <c r="I192" s="130"/>
      <c r="J192" s="127"/>
      <c r="K192" s="125">
        <f t="shared" si="42"/>
        <v>0</v>
      </c>
      <c r="L192" s="127"/>
      <c r="M192" s="125">
        <f t="shared" si="43"/>
        <v>0</v>
      </c>
      <c r="N192" s="145"/>
      <c r="O192" s="143">
        <f t="shared" si="44"/>
        <v>0</v>
      </c>
      <c r="P192" s="38"/>
      <c r="Q192" s="38"/>
      <c r="R192" s="150"/>
      <c r="T192" s="94"/>
      <c r="U192" s="94"/>
      <c r="V192" s="94"/>
      <c r="W192" s="94"/>
      <c r="X192" s="94"/>
    </row>
    <row r="193" spans="2:24" s="7" customFormat="1" ht="22.5" x14ac:dyDescent="0.25">
      <c r="B193" s="45" t="s">
        <v>149</v>
      </c>
      <c r="C193" s="137">
        <f>IF(C187="Oficina de planta abierta",0.5,0.6)</f>
        <v>0.6</v>
      </c>
      <c r="D193" s="38"/>
      <c r="E193" s="38"/>
      <c r="F193" s="38"/>
      <c r="G193" s="38"/>
      <c r="H193" s="131"/>
      <c r="I193" s="130"/>
      <c r="J193" s="127"/>
      <c r="K193" s="125">
        <f t="shared" si="42"/>
        <v>0</v>
      </c>
      <c r="L193" s="127"/>
      <c r="M193" s="125">
        <f t="shared" si="43"/>
        <v>0</v>
      </c>
      <c r="N193" s="145"/>
      <c r="O193" s="143">
        <f t="shared" si="44"/>
        <v>0</v>
      </c>
      <c r="P193" s="38"/>
      <c r="Q193" s="38"/>
      <c r="R193" s="150"/>
      <c r="T193" s="94"/>
      <c r="U193" s="94"/>
      <c r="V193" s="94"/>
      <c r="W193" s="94"/>
      <c r="X193" s="94"/>
    </row>
    <row r="194" spans="2:24" s="7" customFormat="1" ht="24.75" thickBot="1" x14ac:dyDescent="0.3">
      <c r="B194" s="139" t="s">
        <v>150</v>
      </c>
      <c r="C194" s="140" t="str">
        <f>IF(AND(R185&gt;C193,R186&gt;C193,R187&gt;C193,C187&lt;&gt;"Biblioteca",C187&lt;&gt;"Sala de espera"),"Cumple",D194)</f>
        <v>No aplica</v>
      </c>
      <c r="D194" s="134" t="str">
        <f>IF(AND(R185&lt;&gt;0,R186&lt;&gt;0,R187&lt;&gt;0,C187&lt;&gt;"Biblioteca",C187&lt;&gt;"Sala de espera"),"No cumple","No aplica")</f>
        <v>No aplica</v>
      </c>
      <c r="E194" s="153"/>
      <c r="F194" s="38"/>
      <c r="G194" s="38"/>
      <c r="H194" s="257" t="s">
        <v>162</v>
      </c>
      <c r="I194" s="258"/>
      <c r="J194" s="158" t="str">
        <f>IF(K194&gt;0,0.16*(C188/K194),"falta info")</f>
        <v>falta info</v>
      </c>
      <c r="K194" s="146">
        <f>SUM(K187:K193)</f>
        <v>0</v>
      </c>
      <c r="L194" s="158" t="str">
        <f>IF(M194&gt;0,0.16*(C188/M194),"falta info")</f>
        <v>falta info</v>
      </c>
      <c r="M194" s="146">
        <f>SUM(M187:M193)</f>
        <v>0</v>
      </c>
      <c r="N194" s="159" t="str">
        <f>IF(O194&gt;0,0.16*(C188/O194),"falta info")</f>
        <v>falta info</v>
      </c>
      <c r="O194" s="154">
        <f>SUM(O187:O193)</f>
        <v>0</v>
      </c>
      <c r="P194" s="38"/>
      <c r="Q194" s="150"/>
      <c r="R194" s="150"/>
      <c r="T194" s="94"/>
      <c r="U194" s="94"/>
      <c r="V194" s="94"/>
      <c r="W194" s="94"/>
      <c r="X194" s="94"/>
    </row>
    <row r="195" spans="2:24" s="7" customFormat="1" ht="6" customHeight="1" x14ac:dyDescent="0.25">
      <c r="B195" s="162"/>
      <c r="C195" s="43"/>
      <c r="D195" s="43"/>
      <c r="E195" s="43"/>
      <c r="F195" s="43"/>
      <c r="G195" s="43"/>
      <c r="H195" s="43"/>
      <c r="I195" s="43"/>
      <c r="J195" s="43"/>
      <c r="K195" s="43"/>
      <c r="L195" s="43"/>
      <c r="M195" s="43"/>
      <c r="N195" s="43"/>
      <c r="O195" s="43"/>
      <c r="P195" s="43"/>
      <c r="Q195" s="163"/>
      <c r="R195" s="150"/>
      <c r="T195" s="94"/>
      <c r="U195" s="94"/>
      <c r="V195" s="94"/>
      <c r="W195" s="94"/>
      <c r="X195" s="94"/>
    </row>
    <row r="196" spans="2:24" s="38" customFormat="1" ht="13.5" thickBot="1" x14ac:dyDescent="0.3">
      <c r="B196" s="165"/>
      <c r="C196" s="166"/>
      <c r="D196" s="166"/>
      <c r="E196" s="166"/>
      <c r="F196" s="166"/>
      <c r="G196" s="166"/>
      <c r="H196" s="166"/>
      <c r="I196" s="167"/>
      <c r="J196" s="168"/>
      <c r="K196" s="169"/>
      <c r="L196" s="168"/>
      <c r="M196" s="169"/>
      <c r="N196" s="168"/>
      <c r="O196" s="169"/>
      <c r="P196" s="170"/>
      <c r="Q196" s="168"/>
      <c r="R196" s="170"/>
      <c r="T196" s="151"/>
      <c r="U196" s="151"/>
      <c r="V196" s="151"/>
      <c r="W196" s="151"/>
      <c r="X196" s="151"/>
    </row>
    <row r="197" spans="2:24" s="7" customFormat="1" ht="25.5" customHeight="1" x14ac:dyDescent="0.25">
      <c r="B197" s="160" t="s">
        <v>193</v>
      </c>
      <c r="C197" s="161"/>
      <c r="D197" s="38"/>
      <c r="E197" s="38"/>
      <c r="F197" s="38"/>
      <c r="G197" s="38"/>
      <c r="H197" s="259" t="s">
        <v>148</v>
      </c>
      <c r="I197" s="260"/>
      <c r="J197" s="261" t="s">
        <v>140</v>
      </c>
      <c r="K197" s="262"/>
      <c r="L197" s="262"/>
      <c r="M197" s="262"/>
      <c r="N197" s="263"/>
      <c r="O197" s="141"/>
      <c r="P197" s="38"/>
      <c r="Q197" s="147" t="s">
        <v>151</v>
      </c>
      <c r="R197" s="155"/>
      <c r="T197" s="94"/>
      <c r="U197" s="94"/>
      <c r="V197" s="94"/>
      <c r="W197" s="94"/>
      <c r="X197" s="94"/>
    </row>
    <row r="198" spans="2:24" s="7" customFormat="1" ht="24" customHeight="1" x14ac:dyDescent="0.25">
      <c r="B198" s="45" t="s">
        <v>138</v>
      </c>
      <c r="C198" s="135"/>
      <c r="D198" s="38"/>
      <c r="E198" s="38"/>
      <c r="F198" s="38"/>
      <c r="G198" s="38"/>
      <c r="H198" s="45" t="s">
        <v>142</v>
      </c>
      <c r="I198" s="29" t="s">
        <v>139</v>
      </c>
      <c r="J198" s="29" t="s">
        <v>92</v>
      </c>
      <c r="K198" s="126" t="s">
        <v>137</v>
      </c>
      <c r="L198" s="29" t="s">
        <v>93</v>
      </c>
      <c r="M198" s="126" t="s">
        <v>137</v>
      </c>
      <c r="N198" s="144" t="s">
        <v>94</v>
      </c>
      <c r="O198" s="142" t="s">
        <v>137</v>
      </c>
      <c r="P198" s="38"/>
      <c r="Q198" s="148" t="s">
        <v>152</v>
      </c>
      <c r="R198" s="156"/>
      <c r="T198" s="94"/>
      <c r="U198" s="94"/>
      <c r="V198" s="94"/>
      <c r="W198" s="94"/>
      <c r="X198" s="94"/>
    </row>
    <row r="199" spans="2:24" s="7" customFormat="1" ht="23.25" thickBot="1" x14ac:dyDescent="0.3">
      <c r="B199" s="45" t="s">
        <v>89</v>
      </c>
      <c r="C199" s="135"/>
      <c r="D199" s="132"/>
      <c r="E199" s="132"/>
      <c r="F199" s="132"/>
      <c r="G199" s="132"/>
      <c r="H199" s="131"/>
      <c r="I199" s="130"/>
      <c r="J199" s="127"/>
      <c r="K199" s="125">
        <f t="shared" ref="K199:K205" si="45">J199*I199</f>
        <v>0</v>
      </c>
      <c r="L199" s="127"/>
      <c r="M199" s="125">
        <f t="shared" ref="M199:M205" si="46">L199*I199</f>
        <v>0</v>
      </c>
      <c r="N199" s="145"/>
      <c r="O199" s="143">
        <f t="shared" ref="O199:O205" si="47">N199*I199</f>
        <v>0</v>
      </c>
      <c r="P199" s="132"/>
      <c r="Q199" s="149" t="s">
        <v>153</v>
      </c>
      <c r="R199" s="157"/>
      <c r="T199" s="94"/>
      <c r="U199" s="94"/>
      <c r="V199" s="94"/>
      <c r="W199" s="94"/>
      <c r="X199" s="94"/>
    </row>
    <row r="200" spans="2:24" s="7" customFormat="1" ht="23.25" thickBot="1" x14ac:dyDescent="0.3">
      <c r="B200" s="139" t="s">
        <v>141</v>
      </c>
      <c r="C200" s="164"/>
      <c r="D200" s="132"/>
      <c r="E200" s="132"/>
      <c r="F200" s="132"/>
      <c r="G200" s="132"/>
      <c r="H200" s="131"/>
      <c r="I200" s="130"/>
      <c r="J200" s="127"/>
      <c r="K200" s="125">
        <f t="shared" si="45"/>
        <v>0</v>
      </c>
      <c r="L200" s="127"/>
      <c r="M200" s="125">
        <f t="shared" si="46"/>
        <v>0</v>
      </c>
      <c r="N200" s="145"/>
      <c r="O200" s="143">
        <f t="shared" si="47"/>
        <v>0</v>
      </c>
      <c r="P200" s="132"/>
      <c r="Q200" s="269"/>
      <c r="R200" s="270"/>
      <c r="T200" s="94"/>
      <c r="U200" s="94"/>
      <c r="V200" s="94"/>
      <c r="W200" s="94"/>
      <c r="X200" s="94"/>
    </row>
    <row r="201" spans="2:24" s="7" customFormat="1" ht="13.5" thickBot="1" x14ac:dyDescent="0.3">
      <c r="G201" s="132"/>
      <c r="H201" s="131"/>
      <c r="I201" s="130"/>
      <c r="J201" s="127"/>
      <c r="K201" s="125">
        <f t="shared" si="45"/>
        <v>0</v>
      </c>
      <c r="L201" s="127"/>
      <c r="M201" s="125">
        <f t="shared" si="46"/>
        <v>0</v>
      </c>
      <c r="N201" s="145"/>
      <c r="O201" s="143">
        <f t="shared" si="47"/>
        <v>0</v>
      </c>
      <c r="P201" s="132"/>
      <c r="Q201" s="271"/>
      <c r="R201" s="271"/>
      <c r="T201" s="94"/>
      <c r="U201" s="94"/>
      <c r="V201" s="94"/>
      <c r="W201" s="94"/>
      <c r="X201" s="94"/>
    </row>
    <row r="202" spans="2:24" s="7" customFormat="1" ht="15" x14ac:dyDescent="0.25">
      <c r="B202" s="160" t="s">
        <v>194</v>
      </c>
      <c r="C202" s="161"/>
      <c r="G202" s="132"/>
      <c r="H202" s="131"/>
      <c r="I202" s="130"/>
      <c r="J202" s="127"/>
      <c r="K202" s="125">
        <f t="shared" si="45"/>
        <v>0</v>
      </c>
      <c r="L202" s="127"/>
      <c r="M202" s="125">
        <f t="shared" si="46"/>
        <v>0</v>
      </c>
      <c r="N202" s="145"/>
      <c r="O202" s="143">
        <f t="shared" si="47"/>
        <v>0</v>
      </c>
      <c r="P202" s="132"/>
      <c r="Q202" s="150"/>
      <c r="R202" s="150"/>
      <c r="T202" s="94"/>
      <c r="U202" s="94"/>
      <c r="V202" s="94"/>
      <c r="W202" s="94"/>
      <c r="X202" s="94"/>
    </row>
    <row r="203" spans="2:24" s="7" customFormat="1" ht="22.5" x14ac:dyDescent="0.25">
      <c r="B203" s="136" t="s">
        <v>161</v>
      </c>
      <c r="C203" s="137" t="str">
        <f>IF(C198&lt;&gt;0,MAX(D203:F203),"n/a")</f>
        <v>n/a</v>
      </c>
      <c r="D203" s="128">
        <f>IF(C200&lt;=283,0.6,0)</f>
        <v>0.6</v>
      </c>
      <c r="E203" s="129">
        <f>IF(AND(C200&gt;283,C200&lt;=566),0.7,0)</f>
        <v>0</v>
      </c>
      <c r="F203" s="129">
        <f>IF(C200&gt;566,1,0)</f>
        <v>0</v>
      </c>
      <c r="G203" s="38"/>
      <c r="H203" s="131"/>
      <c r="I203" s="130"/>
      <c r="J203" s="127"/>
      <c r="K203" s="125">
        <f t="shared" si="45"/>
        <v>0</v>
      </c>
      <c r="L203" s="127"/>
      <c r="M203" s="125">
        <f t="shared" si="46"/>
        <v>0</v>
      </c>
      <c r="N203" s="145"/>
      <c r="O203" s="143">
        <f t="shared" si="47"/>
        <v>0</v>
      </c>
      <c r="P203" s="38"/>
      <c r="Q203" s="38"/>
      <c r="R203" s="150"/>
      <c r="T203" s="94"/>
      <c r="U203" s="94"/>
      <c r="V203" s="94"/>
      <c r="W203" s="94"/>
      <c r="X203" s="94"/>
    </row>
    <row r="204" spans="2:24" s="7" customFormat="1" ht="22.5" x14ac:dyDescent="0.25">
      <c r="B204" s="45" t="s">
        <v>147</v>
      </c>
      <c r="C204" s="138" t="str">
        <f>IF(AND(C200&lt;&gt;0,J206&lt;=C203,L206&lt;=C203,N206&lt;=C203),"Sobresaliente",D204)</f>
        <v>No aplica</v>
      </c>
      <c r="D204" s="134" t="str">
        <f>IF(AND(J206&lt;=1.5,L206&lt;=1.5,N206&lt;=1.5,C200&lt;&gt;0),"Cumple",E204)</f>
        <v>No aplica</v>
      </c>
      <c r="E204" s="86" t="str">
        <f>IF(C200&lt;&gt;0,"No cumple","No aplica")</f>
        <v>No aplica</v>
      </c>
      <c r="F204" s="152"/>
      <c r="G204" s="38"/>
      <c r="H204" s="131"/>
      <c r="I204" s="130"/>
      <c r="J204" s="127"/>
      <c r="K204" s="125">
        <f t="shared" si="45"/>
        <v>0</v>
      </c>
      <c r="L204" s="127"/>
      <c r="M204" s="125">
        <f t="shared" si="46"/>
        <v>0</v>
      </c>
      <c r="N204" s="145"/>
      <c r="O204" s="143">
        <f t="shared" si="47"/>
        <v>0</v>
      </c>
      <c r="P204" s="38"/>
      <c r="Q204" s="38"/>
      <c r="R204" s="150"/>
      <c r="T204" s="94"/>
      <c r="U204" s="94"/>
      <c r="V204" s="94"/>
      <c r="W204" s="94"/>
      <c r="X204" s="94"/>
    </row>
    <row r="205" spans="2:24" s="7" customFormat="1" ht="22.5" x14ac:dyDescent="0.25">
      <c r="B205" s="45" t="s">
        <v>149</v>
      </c>
      <c r="C205" s="137">
        <f>IF(C199="Oficina de planta abierta",0.5,0.6)</f>
        <v>0.6</v>
      </c>
      <c r="D205" s="38"/>
      <c r="E205" s="38"/>
      <c r="F205" s="38"/>
      <c r="G205" s="38"/>
      <c r="H205" s="131"/>
      <c r="I205" s="130"/>
      <c r="J205" s="127"/>
      <c r="K205" s="125">
        <f t="shared" si="45"/>
        <v>0</v>
      </c>
      <c r="L205" s="127"/>
      <c r="M205" s="125">
        <f t="shared" si="46"/>
        <v>0</v>
      </c>
      <c r="N205" s="145"/>
      <c r="O205" s="143">
        <f t="shared" si="47"/>
        <v>0</v>
      </c>
      <c r="P205" s="38"/>
      <c r="Q205" s="38"/>
      <c r="R205" s="150"/>
      <c r="T205" s="94"/>
      <c r="U205" s="94"/>
      <c r="V205" s="94"/>
      <c r="W205" s="94"/>
      <c r="X205" s="94"/>
    </row>
    <row r="206" spans="2:24" s="7" customFormat="1" ht="24.75" thickBot="1" x14ac:dyDescent="0.3">
      <c r="B206" s="139" t="s">
        <v>150</v>
      </c>
      <c r="C206" s="140" t="str">
        <f>IF(AND(R197&gt;C205,R198&gt;C205,R199&gt;C205,C199&lt;&gt;"Biblioteca",C199&lt;&gt;"Sala de espera"),"Cumple",D206)</f>
        <v>No aplica</v>
      </c>
      <c r="D206" s="134" t="str">
        <f>IF(AND(R197&lt;&gt;0,R198&lt;&gt;0,R199&lt;&gt;0,C199&lt;&gt;"Biblioteca",C199&lt;&gt;"Sala de espera"),"No cumple","No aplica")</f>
        <v>No aplica</v>
      </c>
      <c r="E206" s="153"/>
      <c r="F206" s="38"/>
      <c r="G206" s="38"/>
      <c r="H206" s="257" t="s">
        <v>162</v>
      </c>
      <c r="I206" s="258"/>
      <c r="J206" s="158" t="str">
        <f>IF(K206&gt;0,0.16*(C200/K206),"falta info")</f>
        <v>falta info</v>
      </c>
      <c r="K206" s="146">
        <f>SUM(K199:K205)</f>
        <v>0</v>
      </c>
      <c r="L206" s="158" t="str">
        <f>IF(M206&gt;0,0.16*(C200/M206),"falta info")</f>
        <v>falta info</v>
      </c>
      <c r="M206" s="146">
        <f>SUM(M199:M205)</f>
        <v>0</v>
      </c>
      <c r="N206" s="159" t="str">
        <f>IF(O206&gt;0,0.16*(C200/O206),"falta info")</f>
        <v>falta info</v>
      </c>
      <c r="O206" s="154">
        <f>SUM(O199:O205)</f>
        <v>0</v>
      </c>
      <c r="P206" s="38"/>
      <c r="Q206" s="150"/>
      <c r="R206" s="150"/>
      <c r="T206" s="94"/>
      <c r="U206" s="94"/>
      <c r="V206" s="94"/>
      <c r="W206" s="94"/>
      <c r="X206" s="94"/>
    </row>
    <row r="207" spans="2:24" s="7" customFormat="1" ht="6" customHeight="1" x14ac:dyDescent="0.25">
      <c r="B207" s="162"/>
      <c r="C207" s="43"/>
      <c r="D207" s="43"/>
      <c r="E207" s="43"/>
      <c r="F207" s="43"/>
      <c r="G207" s="43"/>
      <c r="H207" s="43"/>
      <c r="I207" s="43"/>
      <c r="J207" s="43"/>
      <c r="K207" s="43"/>
      <c r="L207" s="43"/>
      <c r="M207" s="43"/>
      <c r="N207" s="43"/>
      <c r="O207" s="43"/>
      <c r="P207" s="43"/>
      <c r="Q207" s="163"/>
      <c r="R207" s="150"/>
      <c r="T207" s="94"/>
      <c r="U207" s="94"/>
      <c r="V207" s="94"/>
      <c r="W207" s="94"/>
      <c r="X207" s="94"/>
    </row>
    <row r="208" spans="2:24" s="38" customFormat="1" ht="13.5" thickBot="1" x14ac:dyDescent="0.3">
      <c r="B208" s="165"/>
      <c r="C208" s="166"/>
      <c r="D208" s="166"/>
      <c r="E208" s="166"/>
      <c r="F208" s="166"/>
      <c r="G208" s="166"/>
      <c r="H208" s="166"/>
      <c r="I208" s="167"/>
      <c r="J208" s="168"/>
      <c r="K208" s="169"/>
      <c r="L208" s="168"/>
      <c r="M208" s="169"/>
      <c r="N208" s="168"/>
      <c r="O208" s="169"/>
      <c r="P208" s="170"/>
      <c r="Q208" s="168"/>
      <c r="R208" s="170"/>
      <c r="T208" s="151"/>
      <c r="U208" s="151"/>
      <c r="V208" s="151"/>
      <c r="W208" s="151"/>
      <c r="X208" s="151"/>
    </row>
    <row r="209" spans="2:24" s="7" customFormat="1" ht="25.5" customHeight="1" x14ac:dyDescent="0.25">
      <c r="B209" s="160" t="s">
        <v>195</v>
      </c>
      <c r="C209" s="161"/>
      <c r="D209" s="38"/>
      <c r="E209" s="38"/>
      <c r="F209" s="38"/>
      <c r="G209" s="38"/>
      <c r="H209" s="259" t="s">
        <v>148</v>
      </c>
      <c r="I209" s="260"/>
      <c r="J209" s="261" t="s">
        <v>140</v>
      </c>
      <c r="K209" s="262"/>
      <c r="L209" s="262"/>
      <c r="M209" s="262"/>
      <c r="N209" s="263"/>
      <c r="O209" s="141"/>
      <c r="P209" s="38"/>
      <c r="Q209" s="147" t="s">
        <v>151</v>
      </c>
      <c r="R209" s="155"/>
      <c r="T209" s="94"/>
      <c r="U209" s="94"/>
      <c r="V209" s="94"/>
      <c r="W209" s="94"/>
      <c r="X209" s="94"/>
    </row>
    <row r="210" spans="2:24" s="7" customFormat="1" ht="24" customHeight="1" x14ac:dyDescent="0.25">
      <c r="B210" s="45" t="s">
        <v>138</v>
      </c>
      <c r="C210" s="135"/>
      <c r="D210" s="38"/>
      <c r="E210" s="38"/>
      <c r="F210" s="38"/>
      <c r="G210" s="38"/>
      <c r="H210" s="45" t="s">
        <v>142</v>
      </c>
      <c r="I210" s="29" t="s">
        <v>139</v>
      </c>
      <c r="J210" s="29" t="s">
        <v>92</v>
      </c>
      <c r="K210" s="126" t="s">
        <v>137</v>
      </c>
      <c r="L210" s="29" t="s">
        <v>93</v>
      </c>
      <c r="M210" s="126" t="s">
        <v>137</v>
      </c>
      <c r="N210" s="144" t="s">
        <v>94</v>
      </c>
      <c r="O210" s="142" t="s">
        <v>137</v>
      </c>
      <c r="P210" s="38"/>
      <c r="Q210" s="148" t="s">
        <v>152</v>
      </c>
      <c r="R210" s="156"/>
      <c r="T210" s="94"/>
      <c r="U210" s="94"/>
      <c r="V210" s="94"/>
      <c r="W210" s="94"/>
      <c r="X210" s="94"/>
    </row>
    <row r="211" spans="2:24" s="7" customFormat="1" ht="23.25" thickBot="1" x14ac:dyDescent="0.3">
      <c r="B211" s="45" t="s">
        <v>89</v>
      </c>
      <c r="C211" s="135"/>
      <c r="D211" s="132"/>
      <c r="E211" s="132"/>
      <c r="F211" s="132"/>
      <c r="G211" s="132"/>
      <c r="H211" s="131"/>
      <c r="I211" s="130"/>
      <c r="J211" s="127"/>
      <c r="K211" s="125">
        <f t="shared" ref="K211:K217" si="48">J211*I211</f>
        <v>0</v>
      </c>
      <c r="L211" s="127"/>
      <c r="M211" s="125">
        <f t="shared" ref="M211:M217" si="49">L211*I211</f>
        <v>0</v>
      </c>
      <c r="N211" s="145"/>
      <c r="O211" s="143">
        <f t="shared" ref="O211:O217" si="50">N211*I211</f>
        <v>0</v>
      </c>
      <c r="P211" s="132"/>
      <c r="Q211" s="149" t="s">
        <v>153</v>
      </c>
      <c r="R211" s="157"/>
      <c r="T211" s="94"/>
      <c r="U211" s="94"/>
      <c r="V211" s="94"/>
      <c r="W211" s="94"/>
      <c r="X211" s="94"/>
    </row>
    <row r="212" spans="2:24" s="7" customFormat="1" ht="23.25" thickBot="1" x14ac:dyDescent="0.3">
      <c r="B212" s="139" t="s">
        <v>141</v>
      </c>
      <c r="C212" s="164"/>
      <c r="D212" s="132"/>
      <c r="E212" s="132"/>
      <c r="F212" s="132"/>
      <c r="G212" s="132"/>
      <c r="H212" s="131"/>
      <c r="I212" s="130"/>
      <c r="J212" s="127"/>
      <c r="K212" s="125">
        <f t="shared" si="48"/>
        <v>0</v>
      </c>
      <c r="L212" s="127"/>
      <c r="M212" s="125">
        <f t="shared" si="49"/>
        <v>0</v>
      </c>
      <c r="N212" s="145"/>
      <c r="O212" s="143">
        <f t="shared" si="50"/>
        <v>0</v>
      </c>
      <c r="P212" s="132"/>
      <c r="Q212" s="269"/>
      <c r="R212" s="270"/>
      <c r="T212" s="94"/>
      <c r="U212" s="94"/>
      <c r="V212" s="94"/>
      <c r="W212" s="94"/>
      <c r="X212" s="94"/>
    </row>
    <row r="213" spans="2:24" s="7" customFormat="1" ht="13.5" thickBot="1" x14ac:dyDescent="0.3">
      <c r="G213" s="132"/>
      <c r="H213" s="131"/>
      <c r="I213" s="130"/>
      <c r="J213" s="127"/>
      <c r="K213" s="125">
        <f t="shared" si="48"/>
        <v>0</v>
      </c>
      <c r="L213" s="127"/>
      <c r="M213" s="125">
        <f t="shared" si="49"/>
        <v>0</v>
      </c>
      <c r="N213" s="145"/>
      <c r="O213" s="143">
        <f t="shared" si="50"/>
        <v>0</v>
      </c>
      <c r="P213" s="132"/>
      <c r="Q213" s="271"/>
      <c r="R213" s="271"/>
      <c r="T213" s="94"/>
      <c r="U213" s="94"/>
      <c r="V213" s="94"/>
      <c r="W213" s="94"/>
      <c r="X213" s="94"/>
    </row>
    <row r="214" spans="2:24" s="7" customFormat="1" ht="15" x14ac:dyDescent="0.25">
      <c r="B214" s="160" t="s">
        <v>196</v>
      </c>
      <c r="C214" s="161"/>
      <c r="G214" s="132"/>
      <c r="H214" s="131"/>
      <c r="I214" s="130"/>
      <c r="J214" s="127"/>
      <c r="K214" s="125">
        <f t="shared" si="48"/>
        <v>0</v>
      </c>
      <c r="L214" s="127"/>
      <c r="M214" s="125">
        <f t="shared" si="49"/>
        <v>0</v>
      </c>
      <c r="N214" s="145"/>
      <c r="O214" s="143">
        <f t="shared" si="50"/>
        <v>0</v>
      </c>
      <c r="P214" s="132"/>
      <c r="Q214" s="150"/>
      <c r="R214" s="150"/>
      <c r="T214" s="94"/>
      <c r="U214" s="94"/>
      <c r="V214" s="94"/>
      <c r="W214" s="94"/>
      <c r="X214" s="94"/>
    </row>
    <row r="215" spans="2:24" s="7" customFormat="1" ht="22.5" x14ac:dyDescent="0.25">
      <c r="B215" s="136" t="s">
        <v>161</v>
      </c>
      <c r="C215" s="137" t="str">
        <f>IF(C210&lt;&gt;0,MAX(D215:F215),"n/a")</f>
        <v>n/a</v>
      </c>
      <c r="D215" s="128">
        <f>IF(C212&lt;=283,0.6,0)</f>
        <v>0.6</v>
      </c>
      <c r="E215" s="129">
        <f>IF(AND(C212&gt;283,C212&lt;=566),0.7,0)</f>
        <v>0</v>
      </c>
      <c r="F215" s="129">
        <f>IF(C212&gt;566,1,0)</f>
        <v>0</v>
      </c>
      <c r="G215" s="38"/>
      <c r="H215" s="131"/>
      <c r="I215" s="130"/>
      <c r="J215" s="127"/>
      <c r="K215" s="125">
        <f t="shared" si="48"/>
        <v>0</v>
      </c>
      <c r="L215" s="127"/>
      <c r="M215" s="125">
        <f t="shared" si="49"/>
        <v>0</v>
      </c>
      <c r="N215" s="145"/>
      <c r="O215" s="143">
        <f t="shared" si="50"/>
        <v>0</v>
      </c>
      <c r="P215" s="38"/>
      <c r="Q215" s="38"/>
      <c r="R215" s="150"/>
      <c r="T215" s="94"/>
      <c r="U215" s="94"/>
      <c r="V215" s="94"/>
      <c r="W215" s="94"/>
      <c r="X215" s="94"/>
    </row>
    <row r="216" spans="2:24" s="7" customFormat="1" ht="22.5" x14ac:dyDescent="0.25">
      <c r="B216" s="45" t="s">
        <v>147</v>
      </c>
      <c r="C216" s="138" t="str">
        <f>IF(AND(C212&lt;&gt;0,J218&lt;=C215,L218&lt;=C215,N218&lt;=C215),"Sobresaliente",D216)</f>
        <v>No aplica</v>
      </c>
      <c r="D216" s="134" t="str">
        <f>IF(AND(J218&lt;=1.5,L218&lt;=1.5,N218&lt;=1.5,C212&lt;&gt;0),"Cumple",E216)</f>
        <v>No aplica</v>
      </c>
      <c r="E216" s="86" t="str">
        <f>IF(C212&lt;&gt;0,"No cumple","No aplica")</f>
        <v>No aplica</v>
      </c>
      <c r="F216" s="152"/>
      <c r="G216" s="38"/>
      <c r="H216" s="131"/>
      <c r="I216" s="130"/>
      <c r="J216" s="127"/>
      <c r="K216" s="125">
        <f t="shared" si="48"/>
        <v>0</v>
      </c>
      <c r="L216" s="127"/>
      <c r="M216" s="125">
        <f t="shared" si="49"/>
        <v>0</v>
      </c>
      <c r="N216" s="145"/>
      <c r="O216" s="143">
        <f t="shared" si="50"/>
        <v>0</v>
      </c>
      <c r="P216" s="38"/>
      <c r="Q216" s="38"/>
      <c r="R216" s="150"/>
      <c r="T216" s="94"/>
      <c r="U216" s="94"/>
      <c r="V216" s="94"/>
      <c r="W216" s="94"/>
      <c r="X216" s="94"/>
    </row>
    <row r="217" spans="2:24" s="7" customFormat="1" ht="22.5" x14ac:dyDescent="0.25">
      <c r="B217" s="45" t="s">
        <v>149</v>
      </c>
      <c r="C217" s="137">
        <f>IF(C211="Oficina de planta abierta",0.5,0.6)</f>
        <v>0.6</v>
      </c>
      <c r="D217" s="38"/>
      <c r="E217" s="38"/>
      <c r="F217" s="38"/>
      <c r="G217" s="38"/>
      <c r="H217" s="131"/>
      <c r="I217" s="130"/>
      <c r="J217" s="127"/>
      <c r="K217" s="125">
        <f t="shared" si="48"/>
        <v>0</v>
      </c>
      <c r="L217" s="127"/>
      <c r="M217" s="125">
        <f t="shared" si="49"/>
        <v>0</v>
      </c>
      <c r="N217" s="145"/>
      <c r="O217" s="143">
        <f t="shared" si="50"/>
        <v>0</v>
      </c>
      <c r="P217" s="38"/>
      <c r="Q217" s="38"/>
      <c r="R217" s="150"/>
      <c r="T217" s="94"/>
      <c r="U217" s="94"/>
      <c r="V217" s="94"/>
      <c r="W217" s="94"/>
      <c r="X217" s="94"/>
    </row>
    <row r="218" spans="2:24" s="7" customFormat="1" ht="24.75" thickBot="1" x14ac:dyDescent="0.3">
      <c r="B218" s="139" t="s">
        <v>150</v>
      </c>
      <c r="C218" s="140" t="str">
        <f>IF(AND(R209&gt;C217,R210&gt;C217,R211&gt;C217,C211&lt;&gt;"Biblioteca",C211&lt;&gt;"Sala de espera"),"Cumple",D218)</f>
        <v>No aplica</v>
      </c>
      <c r="D218" s="134" t="str">
        <f>IF(AND(R209&lt;&gt;0,R210&lt;&gt;0,R211&lt;&gt;0,C211&lt;&gt;"Biblioteca",C211&lt;&gt;"Sala de espera"),"No cumple","No aplica")</f>
        <v>No aplica</v>
      </c>
      <c r="E218" s="153"/>
      <c r="F218" s="38"/>
      <c r="G218" s="38"/>
      <c r="H218" s="257" t="s">
        <v>162</v>
      </c>
      <c r="I218" s="258"/>
      <c r="J218" s="158" t="str">
        <f>IF(K218&gt;0,0.16*(C212/K218),"falta info")</f>
        <v>falta info</v>
      </c>
      <c r="K218" s="146">
        <f>SUM(K211:K217)</f>
        <v>0</v>
      </c>
      <c r="L218" s="158" t="str">
        <f>IF(M218&gt;0,0.16*(C212/M218),"falta info")</f>
        <v>falta info</v>
      </c>
      <c r="M218" s="146">
        <f>SUM(M211:M217)</f>
        <v>0</v>
      </c>
      <c r="N218" s="159" t="str">
        <f>IF(O218&gt;0,0.16*(C212/O218),"falta info")</f>
        <v>falta info</v>
      </c>
      <c r="O218" s="154">
        <f>SUM(O211:O217)</f>
        <v>0</v>
      </c>
      <c r="P218" s="38"/>
      <c r="Q218" s="150"/>
      <c r="R218" s="150"/>
      <c r="T218" s="94"/>
      <c r="U218" s="94"/>
      <c r="V218" s="94"/>
      <c r="W218" s="94"/>
      <c r="X218" s="94"/>
    </row>
    <row r="219" spans="2:24" s="7" customFormat="1" ht="6" customHeight="1" x14ac:dyDescent="0.25">
      <c r="B219" s="162"/>
      <c r="C219" s="43"/>
      <c r="D219" s="43"/>
      <c r="E219" s="43"/>
      <c r="F219" s="43"/>
      <c r="G219" s="43"/>
      <c r="H219" s="43"/>
      <c r="I219" s="43"/>
      <c r="J219" s="43"/>
      <c r="K219" s="43"/>
      <c r="L219" s="43"/>
      <c r="M219" s="43"/>
      <c r="N219" s="43"/>
      <c r="O219" s="43"/>
      <c r="P219" s="43"/>
      <c r="Q219" s="163"/>
      <c r="R219" s="150"/>
      <c r="T219" s="94"/>
      <c r="U219" s="94"/>
      <c r="V219" s="94"/>
      <c r="W219" s="94"/>
      <c r="X219" s="94"/>
    </row>
    <row r="220" spans="2:24" s="38" customFormat="1" ht="13.5" thickBot="1" x14ac:dyDescent="0.3">
      <c r="B220" s="165"/>
      <c r="C220" s="166"/>
      <c r="D220" s="166"/>
      <c r="E220" s="166"/>
      <c r="F220" s="166"/>
      <c r="G220" s="166"/>
      <c r="H220" s="166"/>
      <c r="I220" s="167"/>
      <c r="J220" s="168"/>
      <c r="K220" s="169"/>
      <c r="L220" s="168"/>
      <c r="M220" s="169"/>
      <c r="N220" s="168"/>
      <c r="O220" s="169"/>
      <c r="P220" s="170"/>
      <c r="Q220" s="168"/>
      <c r="R220" s="170"/>
      <c r="T220" s="151"/>
      <c r="U220" s="151"/>
      <c r="V220" s="151"/>
      <c r="W220" s="151"/>
      <c r="X220" s="151"/>
    </row>
    <row r="221" spans="2:24" s="7" customFormat="1" ht="25.5" customHeight="1" x14ac:dyDescent="0.25">
      <c r="B221" s="160" t="s">
        <v>197</v>
      </c>
      <c r="C221" s="161"/>
      <c r="D221" s="38"/>
      <c r="E221" s="38"/>
      <c r="F221" s="38"/>
      <c r="G221" s="38"/>
      <c r="H221" s="259" t="s">
        <v>148</v>
      </c>
      <c r="I221" s="260"/>
      <c r="J221" s="261" t="s">
        <v>140</v>
      </c>
      <c r="K221" s="262"/>
      <c r="L221" s="262"/>
      <c r="M221" s="262"/>
      <c r="N221" s="263"/>
      <c r="O221" s="141"/>
      <c r="P221" s="38"/>
      <c r="Q221" s="147" t="s">
        <v>151</v>
      </c>
      <c r="R221" s="155"/>
      <c r="T221" s="94"/>
      <c r="U221" s="94"/>
      <c r="V221" s="94"/>
      <c r="W221" s="94"/>
      <c r="X221" s="94"/>
    </row>
    <row r="222" spans="2:24" s="7" customFormat="1" ht="24" customHeight="1" x14ac:dyDescent="0.25">
      <c r="B222" s="45" t="s">
        <v>138</v>
      </c>
      <c r="C222" s="135"/>
      <c r="D222" s="38"/>
      <c r="E222" s="38"/>
      <c r="F222" s="38"/>
      <c r="G222" s="38"/>
      <c r="H222" s="45" t="s">
        <v>142</v>
      </c>
      <c r="I222" s="29" t="s">
        <v>139</v>
      </c>
      <c r="J222" s="29" t="s">
        <v>92</v>
      </c>
      <c r="K222" s="126" t="s">
        <v>137</v>
      </c>
      <c r="L222" s="29" t="s">
        <v>93</v>
      </c>
      <c r="M222" s="126" t="s">
        <v>137</v>
      </c>
      <c r="N222" s="144" t="s">
        <v>94</v>
      </c>
      <c r="O222" s="142" t="s">
        <v>137</v>
      </c>
      <c r="P222" s="38"/>
      <c r="Q222" s="148" t="s">
        <v>152</v>
      </c>
      <c r="R222" s="156"/>
      <c r="T222" s="94"/>
      <c r="U222" s="94"/>
      <c r="V222" s="94"/>
      <c r="W222" s="94"/>
      <c r="X222" s="94"/>
    </row>
    <row r="223" spans="2:24" s="7" customFormat="1" ht="23.25" thickBot="1" x14ac:dyDescent="0.3">
      <c r="B223" s="45" t="s">
        <v>89</v>
      </c>
      <c r="C223" s="135"/>
      <c r="D223" s="132"/>
      <c r="E223" s="132"/>
      <c r="F223" s="132"/>
      <c r="G223" s="132"/>
      <c r="H223" s="131"/>
      <c r="I223" s="130"/>
      <c r="J223" s="127"/>
      <c r="K223" s="125">
        <f t="shared" ref="K223:K229" si="51">J223*I223</f>
        <v>0</v>
      </c>
      <c r="L223" s="127"/>
      <c r="M223" s="125">
        <f t="shared" ref="M223:M229" si="52">L223*I223</f>
        <v>0</v>
      </c>
      <c r="N223" s="145"/>
      <c r="O223" s="143">
        <f t="shared" ref="O223:O229" si="53">N223*I223</f>
        <v>0</v>
      </c>
      <c r="P223" s="132"/>
      <c r="Q223" s="149" t="s">
        <v>153</v>
      </c>
      <c r="R223" s="157"/>
      <c r="T223" s="94"/>
      <c r="U223" s="94"/>
      <c r="V223" s="94"/>
      <c r="W223" s="94"/>
      <c r="X223" s="94"/>
    </row>
    <row r="224" spans="2:24" s="7" customFormat="1" ht="23.25" thickBot="1" x14ac:dyDescent="0.3">
      <c r="B224" s="139" t="s">
        <v>141</v>
      </c>
      <c r="C224" s="164"/>
      <c r="D224" s="132"/>
      <c r="E224" s="132"/>
      <c r="F224" s="132"/>
      <c r="G224" s="132"/>
      <c r="H224" s="131"/>
      <c r="I224" s="130"/>
      <c r="J224" s="127"/>
      <c r="K224" s="125">
        <f t="shared" si="51"/>
        <v>0</v>
      </c>
      <c r="L224" s="127"/>
      <c r="M224" s="125">
        <f t="shared" si="52"/>
        <v>0</v>
      </c>
      <c r="N224" s="145"/>
      <c r="O224" s="143">
        <f t="shared" si="53"/>
        <v>0</v>
      </c>
      <c r="P224" s="132"/>
      <c r="Q224" s="269"/>
      <c r="R224" s="270"/>
      <c r="T224" s="94"/>
      <c r="U224" s="94"/>
      <c r="V224" s="94"/>
      <c r="W224" s="94"/>
      <c r="X224" s="94"/>
    </row>
    <row r="225" spans="2:24" s="7" customFormat="1" ht="13.5" thickBot="1" x14ac:dyDescent="0.3">
      <c r="G225" s="132"/>
      <c r="H225" s="131"/>
      <c r="I225" s="130"/>
      <c r="J225" s="127"/>
      <c r="K225" s="125">
        <f t="shared" si="51"/>
        <v>0</v>
      </c>
      <c r="L225" s="127"/>
      <c r="M225" s="125">
        <f t="shared" si="52"/>
        <v>0</v>
      </c>
      <c r="N225" s="145"/>
      <c r="O225" s="143">
        <f t="shared" si="53"/>
        <v>0</v>
      </c>
      <c r="P225" s="132"/>
      <c r="Q225" s="271"/>
      <c r="R225" s="271"/>
      <c r="T225" s="94"/>
      <c r="U225" s="94"/>
      <c r="V225" s="94"/>
      <c r="W225" s="94"/>
      <c r="X225" s="94"/>
    </row>
    <row r="226" spans="2:24" s="7" customFormat="1" ht="15" x14ac:dyDescent="0.25">
      <c r="B226" s="160" t="s">
        <v>198</v>
      </c>
      <c r="C226" s="161"/>
      <c r="G226" s="132"/>
      <c r="H226" s="131"/>
      <c r="I226" s="130"/>
      <c r="J226" s="127"/>
      <c r="K226" s="125">
        <f t="shared" si="51"/>
        <v>0</v>
      </c>
      <c r="L226" s="127"/>
      <c r="M226" s="125">
        <f t="shared" si="52"/>
        <v>0</v>
      </c>
      <c r="N226" s="145"/>
      <c r="O226" s="143">
        <f t="shared" si="53"/>
        <v>0</v>
      </c>
      <c r="P226" s="132"/>
      <c r="Q226" s="150"/>
      <c r="R226" s="150"/>
      <c r="T226" s="94"/>
      <c r="U226" s="94"/>
      <c r="V226" s="94"/>
      <c r="W226" s="94"/>
      <c r="X226" s="94"/>
    </row>
    <row r="227" spans="2:24" s="7" customFormat="1" ht="22.5" x14ac:dyDescent="0.25">
      <c r="B227" s="136" t="s">
        <v>161</v>
      </c>
      <c r="C227" s="137" t="str">
        <f>IF(C222&lt;&gt;0,MAX(D227:F227),"n/a")</f>
        <v>n/a</v>
      </c>
      <c r="D227" s="128">
        <f>IF(C224&lt;=283,0.6,0)</f>
        <v>0.6</v>
      </c>
      <c r="E227" s="129">
        <f>IF(AND(C224&gt;283,C224&lt;=566),0.7,0)</f>
        <v>0</v>
      </c>
      <c r="F227" s="129">
        <f>IF(C224&gt;566,1,0)</f>
        <v>0</v>
      </c>
      <c r="G227" s="38"/>
      <c r="H227" s="131"/>
      <c r="I227" s="130"/>
      <c r="J227" s="127"/>
      <c r="K227" s="125">
        <f t="shared" si="51"/>
        <v>0</v>
      </c>
      <c r="L227" s="127"/>
      <c r="M227" s="125">
        <f t="shared" si="52"/>
        <v>0</v>
      </c>
      <c r="N227" s="145"/>
      <c r="O227" s="143">
        <f t="shared" si="53"/>
        <v>0</v>
      </c>
      <c r="P227" s="38"/>
      <c r="Q227" s="38"/>
      <c r="R227" s="150"/>
      <c r="T227" s="94"/>
      <c r="U227" s="94"/>
      <c r="V227" s="94"/>
      <c r="W227" s="94"/>
      <c r="X227" s="94"/>
    </row>
    <row r="228" spans="2:24" s="7" customFormat="1" ht="22.5" x14ac:dyDescent="0.25">
      <c r="B228" s="45" t="s">
        <v>147</v>
      </c>
      <c r="C228" s="138" t="str">
        <f>IF(AND(C224&lt;&gt;0,J230&lt;=C227,L230&lt;=C227,N230&lt;=C227),"Sobresaliente",D228)</f>
        <v>No aplica</v>
      </c>
      <c r="D228" s="134" t="str">
        <f>IF(AND(J230&lt;=1.5,L230&lt;=1.5,N230&lt;=1.5,C224&lt;&gt;0),"Cumple",E228)</f>
        <v>No aplica</v>
      </c>
      <c r="E228" s="86" t="str">
        <f>IF(C224&lt;&gt;0,"No cumple","No aplica")</f>
        <v>No aplica</v>
      </c>
      <c r="F228" s="152"/>
      <c r="G228" s="38"/>
      <c r="H228" s="131"/>
      <c r="I228" s="130"/>
      <c r="J228" s="127"/>
      <c r="K228" s="125">
        <f t="shared" si="51"/>
        <v>0</v>
      </c>
      <c r="L228" s="127"/>
      <c r="M228" s="125">
        <f t="shared" si="52"/>
        <v>0</v>
      </c>
      <c r="N228" s="145"/>
      <c r="O228" s="143">
        <f t="shared" si="53"/>
        <v>0</v>
      </c>
      <c r="P228" s="38"/>
      <c r="Q228" s="38"/>
      <c r="R228" s="150"/>
      <c r="T228" s="94"/>
      <c r="U228" s="94"/>
      <c r="V228" s="94"/>
      <c r="W228" s="94"/>
      <c r="X228" s="94"/>
    </row>
    <row r="229" spans="2:24" s="7" customFormat="1" ht="22.5" x14ac:dyDescent="0.25">
      <c r="B229" s="45" t="s">
        <v>149</v>
      </c>
      <c r="C229" s="137">
        <f>IF(C223="Oficina de planta abierta",0.5,0.6)</f>
        <v>0.6</v>
      </c>
      <c r="D229" s="38"/>
      <c r="E229" s="38"/>
      <c r="F229" s="38"/>
      <c r="G229" s="38"/>
      <c r="H229" s="131"/>
      <c r="I229" s="130"/>
      <c r="J229" s="127"/>
      <c r="K229" s="125">
        <f t="shared" si="51"/>
        <v>0</v>
      </c>
      <c r="L229" s="127"/>
      <c r="M229" s="125">
        <f t="shared" si="52"/>
        <v>0</v>
      </c>
      <c r="N229" s="145"/>
      <c r="O229" s="143">
        <f t="shared" si="53"/>
        <v>0</v>
      </c>
      <c r="P229" s="38"/>
      <c r="Q229" s="38"/>
      <c r="R229" s="150"/>
      <c r="T229" s="94"/>
      <c r="U229" s="94"/>
      <c r="V229" s="94"/>
      <c r="W229" s="94"/>
      <c r="X229" s="94"/>
    </row>
    <row r="230" spans="2:24" s="7" customFormat="1" ht="24.75" thickBot="1" x14ac:dyDescent="0.3">
      <c r="B230" s="139" t="s">
        <v>150</v>
      </c>
      <c r="C230" s="140" t="str">
        <f>IF(AND(R221&gt;C229,R222&gt;C229,R223&gt;C229,C223&lt;&gt;"Biblioteca",C223&lt;&gt;"Sala de espera"),"Cumple",D230)</f>
        <v>No aplica</v>
      </c>
      <c r="D230" s="134" t="str">
        <f>IF(AND(R221&lt;&gt;0,R222&lt;&gt;0,R223&lt;&gt;0,C223&lt;&gt;"Biblioteca",C223&lt;&gt;"Sala de espera"),"No cumple","No aplica")</f>
        <v>No aplica</v>
      </c>
      <c r="E230" s="153"/>
      <c r="F230" s="38"/>
      <c r="G230" s="38"/>
      <c r="H230" s="257" t="s">
        <v>162</v>
      </c>
      <c r="I230" s="258"/>
      <c r="J230" s="158" t="str">
        <f>IF(K230&gt;0,0.16*(C224/K230),"falta info")</f>
        <v>falta info</v>
      </c>
      <c r="K230" s="146">
        <f>SUM(K223:K229)</f>
        <v>0</v>
      </c>
      <c r="L230" s="158" t="str">
        <f>IF(M230&gt;0,0.16*(C224/M230),"falta info")</f>
        <v>falta info</v>
      </c>
      <c r="M230" s="146">
        <f>SUM(M223:M229)</f>
        <v>0</v>
      </c>
      <c r="N230" s="159" t="str">
        <f>IF(O230&gt;0,0.16*(C224/O230),"falta info")</f>
        <v>falta info</v>
      </c>
      <c r="O230" s="154">
        <f>SUM(O223:O229)</f>
        <v>0</v>
      </c>
      <c r="P230" s="38"/>
      <c r="Q230" s="150"/>
      <c r="R230" s="150"/>
      <c r="T230" s="94"/>
      <c r="U230" s="94"/>
      <c r="V230" s="94"/>
      <c r="W230" s="94"/>
      <c r="X230" s="94"/>
    </row>
    <row r="231" spans="2:24" s="7" customFormat="1" ht="6" customHeight="1" x14ac:dyDescent="0.25">
      <c r="B231" s="162"/>
      <c r="C231" s="43"/>
      <c r="D231" s="43"/>
      <c r="E231" s="43"/>
      <c r="F231" s="43"/>
      <c r="G231" s="43"/>
      <c r="H231" s="43"/>
      <c r="I231" s="43"/>
      <c r="J231" s="43"/>
      <c r="K231" s="43"/>
      <c r="L231" s="43"/>
      <c r="M231" s="43"/>
      <c r="N231" s="43"/>
      <c r="O231" s="43"/>
      <c r="P231" s="43"/>
      <c r="Q231" s="163"/>
      <c r="R231" s="150"/>
      <c r="T231" s="94"/>
      <c r="U231" s="94"/>
      <c r="V231" s="94"/>
      <c r="W231" s="94"/>
      <c r="X231" s="94"/>
    </row>
    <row r="232" spans="2:24" s="38" customFormat="1" ht="13.5" thickBot="1" x14ac:dyDescent="0.3">
      <c r="B232" s="165"/>
      <c r="C232" s="166"/>
      <c r="D232" s="166"/>
      <c r="E232" s="166"/>
      <c r="F232" s="166"/>
      <c r="G232" s="166"/>
      <c r="H232" s="166"/>
      <c r="I232" s="167"/>
      <c r="J232" s="168"/>
      <c r="K232" s="169"/>
      <c r="L232" s="168"/>
      <c r="M232" s="169"/>
      <c r="N232" s="168"/>
      <c r="O232" s="169"/>
      <c r="P232" s="170"/>
      <c r="Q232" s="168"/>
      <c r="R232" s="170"/>
      <c r="T232" s="151"/>
      <c r="U232" s="151"/>
      <c r="V232" s="151"/>
      <c r="W232" s="151"/>
      <c r="X232" s="151"/>
    </row>
    <row r="233" spans="2:24" s="7" customFormat="1" ht="25.5" customHeight="1" x14ac:dyDescent="0.25">
      <c r="B233" s="160" t="s">
        <v>199</v>
      </c>
      <c r="C233" s="161"/>
      <c r="D233" s="38"/>
      <c r="E233" s="38"/>
      <c r="F233" s="38"/>
      <c r="G233" s="38"/>
      <c r="H233" s="259" t="s">
        <v>148</v>
      </c>
      <c r="I233" s="260"/>
      <c r="J233" s="261" t="s">
        <v>140</v>
      </c>
      <c r="K233" s="262"/>
      <c r="L233" s="262"/>
      <c r="M233" s="262"/>
      <c r="N233" s="263"/>
      <c r="O233" s="141"/>
      <c r="P233" s="38"/>
      <c r="Q233" s="147" t="s">
        <v>151</v>
      </c>
      <c r="R233" s="155"/>
      <c r="T233" s="94"/>
      <c r="U233" s="94"/>
      <c r="V233" s="94"/>
      <c r="W233" s="94"/>
      <c r="X233" s="94"/>
    </row>
    <row r="234" spans="2:24" s="7" customFormat="1" ht="24" customHeight="1" x14ac:dyDescent="0.25">
      <c r="B234" s="45" t="s">
        <v>138</v>
      </c>
      <c r="C234" s="135"/>
      <c r="D234" s="38"/>
      <c r="E234" s="38"/>
      <c r="F234" s="38"/>
      <c r="G234" s="38"/>
      <c r="H234" s="45" t="s">
        <v>142</v>
      </c>
      <c r="I234" s="29" t="s">
        <v>139</v>
      </c>
      <c r="J234" s="29" t="s">
        <v>92</v>
      </c>
      <c r="K234" s="126" t="s">
        <v>137</v>
      </c>
      <c r="L234" s="29" t="s">
        <v>93</v>
      </c>
      <c r="M234" s="126" t="s">
        <v>137</v>
      </c>
      <c r="N234" s="144" t="s">
        <v>94</v>
      </c>
      <c r="O234" s="142" t="s">
        <v>137</v>
      </c>
      <c r="P234" s="38"/>
      <c r="Q234" s="148" t="s">
        <v>152</v>
      </c>
      <c r="R234" s="156"/>
      <c r="T234" s="94"/>
      <c r="U234" s="94"/>
      <c r="V234" s="94"/>
      <c r="W234" s="94"/>
      <c r="X234" s="94"/>
    </row>
    <row r="235" spans="2:24" s="7" customFormat="1" ht="23.25" thickBot="1" x14ac:dyDescent="0.3">
      <c r="B235" s="45" t="s">
        <v>89</v>
      </c>
      <c r="C235" s="135"/>
      <c r="D235" s="132"/>
      <c r="E235" s="132"/>
      <c r="F235" s="132"/>
      <c r="G235" s="132"/>
      <c r="H235" s="131"/>
      <c r="I235" s="130"/>
      <c r="J235" s="127"/>
      <c r="K235" s="125">
        <f t="shared" ref="K235:K241" si="54">J235*I235</f>
        <v>0</v>
      </c>
      <c r="L235" s="127"/>
      <c r="M235" s="125">
        <f t="shared" ref="M235:M241" si="55">L235*I235</f>
        <v>0</v>
      </c>
      <c r="N235" s="145"/>
      <c r="O235" s="143">
        <f t="shared" ref="O235:O241" si="56">N235*I235</f>
        <v>0</v>
      </c>
      <c r="P235" s="132"/>
      <c r="Q235" s="149" t="s">
        <v>153</v>
      </c>
      <c r="R235" s="157"/>
      <c r="T235" s="94"/>
      <c r="U235" s="94"/>
      <c r="V235" s="94"/>
      <c r="W235" s="94"/>
      <c r="X235" s="94"/>
    </row>
    <row r="236" spans="2:24" s="7" customFormat="1" ht="23.25" thickBot="1" x14ac:dyDescent="0.3">
      <c r="B236" s="139" t="s">
        <v>141</v>
      </c>
      <c r="C236" s="164"/>
      <c r="D236" s="132"/>
      <c r="E236" s="132"/>
      <c r="F236" s="132"/>
      <c r="G236" s="132"/>
      <c r="H236" s="131"/>
      <c r="I236" s="130"/>
      <c r="J236" s="127"/>
      <c r="K236" s="125">
        <f t="shared" si="54"/>
        <v>0</v>
      </c>
      <c r="L236" s="127"/>
      <c r="M236" s="125">
        <f t="shared" si="55"/>
        <v>0</v>
      </c>
      <c r="N236" s="145"/>
      <c r="O236" s="143">
        <f t="shared" si="56"/>
        <v>0</v>
      </c>
      <c r="P236" s="132"/>
      <c r="Q236" s="269"/>
      <c r="R236" s="270"/>
      <c r="T236" s="94"/>
      <c r="U236" s="94"/>
      <c r="V236" s="94"/>
      <c r="W236" s="94"/>
      <c r="X236" s="94"/>
    </row>
    <row r="237" spans="2:24" s="7" customFormat="1" ht="13.5" thickBot="1" x14ac:dyDescent="0.3">
      <c r="G237" s="132"/>
      <c r="H237" s="131"/>
      <c r="I237" s="130"/>
      <c r="J237" s="127"/>
      <c r="K237" s="125">
        <f t="shared" si="54"/>
        <v>0</v>
      </c>
      <c r="L237" s="127"/>
      <c r="M237" s="125">
        <f t="shared" si="55"/>
        <v>0</v>
      </c>
      <c r="N237" s="145"/>
      <c r="O237" s="143">
        <f t="shared" si="56"/>
        <v>0</v>
      </c>
      <c r="P237" s="132"/>
      <c r="Q237" s="271"/>
      <c r="R237" s="271"/>
      <c r="T237" s="94"/>
      <c r="U237" s="94"/>
      <c r="V237" s="94"/>
      <c r="W237" s="94"/>
      <c r="X237" s="94"/>
    </row>
    <row r="238" spans="2:24" s="7" customFormat="1" ht="15" x14ac:dyDescent="0.25">
      <c r="B238" s="160" t="s">
        <v>200</v>
      </c>
      <c r="C238" s="161"/>
      <c r="G238" s="132"/>
      <c r="H238" s="131"/>
      <c r="I238" s="130"/>
      <c r="J238" s="127"/>
      <c r="K238" s="125">
        <f t="shared" si="54"/>
        <v>0</v>
      </c>
      <c r="L238" s="127"/>
      <c r="M238" s="125">
        <f t="shared" si="55"/>
        <v>0</v>
      </c>
      <c r="N238" s="145"/>
      <c r="O238" s="143">
        <f t="shared" si="56"/>
        <v>0</v>
      </c>
      <c r="P238" s="132"/>
      <c r="Q238" s="150"/>
      <c r="R238" s="150"/>
      <c r="T238" s="94"/>
      <c r="U238" s="94"/>
      <c r="V238" s="94"/>
      <c r="W238" s="94"/>
      <c r="X238" s="94"/>
    </row>
    <row r="239" spans="2:24" s="7" customFormat="1" ht="22.5" x14ac:dyDescent="0.25">
      <c r="B239" s="136" t="s">
        <v>161</v>
      </c>
      <c r="C239" s="137" t="str">
        <f>IF(C234&lt;&gt;0,MAX(D239:F239),"n/a")</f>
        <v>n/a</v>
      </c>
      <c r="D239" s="128">
        <f>IF(C236&lt;=283,0.6,0)</f>
        <v>0.6</v>
      </c>
      <c r="E239" s="129">
        <f>IF(AND(C236&gt;283,C236&lt;=566),0.7,0)</f>
        <v>0</v>
      </c>
      <c r="F239" s="129">
        <f>IF(C236&gt;566,1,0)</f>
        <v>0</v>
      </c>
      <c r="G239" s="38"/>
      <c r="H239" s="131"/>
      <c r="I239" s="130"/>
      <c r="J239" s="127"/>
      <c r="K239" s="125">
        <f t="shared" si="54"/>
        <v>0</v>
      </c>
      <c r="L239" s="127"/>
      <c r="M239" s="125">
        <f t="shared" si="55"/>
        <v>0</v>
      </c>
      <c r="N239" s="145"/>
      <c r="O239" s="143">
        <f t="shared" si="56"/>
        <v>0</v>
      </c>
      <c r="P239" s="38"/>
      <c r="Q239" s="38"/>
      <c r="R239" s="150"/>
      <c r="T239" s="94"/>
      <c r="U239" s="94"/>
      <c r="V239" s="94"/>
      <c r="W239" s="94"/>
      <c r="X239" s="94"/>
    </row>
    <row r="240" spans="2:24" s="7" customFormat="1" ht="22.5" x14ac:dyDescent="0.25">
      <c r="B240" s="45" t="s">
        <v>147</v>
      </c>
      <c r="C240" s="138" t="str">
        <f>IF(AND(C236&lt;&gt;0,J242&lt;=C239,L242&lt;=C239,N242&lt;=C239),"Sobresaliente",D240)</f>
        <v>No aplica</v>
      </c>
      <c r="D240" s="134" t="str">
        <f>IF(AND(J242&lt;=1.5,L242&lt;=1.5,N242&lt;=1.5,C236&lt;&gt;0),"Cumple",E240)</f>
        <v>No aplica</v>
      </c>
      <c r="E240" s="86" t="str">
        <f>IF(C236&lt;&gt;0,"No cumple","No aplica")</f>
        <v>No aplica</v>
      </c>
      <c r="F240" s="152"/>
      <c r="G240" s="38"/>
      <c r="H240" s="131"/>
      <c r="I240" s="130"/>
      <c r="J240" s="127"/>
      <c r="K240" s="125">
        <f t="shared" si="54"/>
        <v>0</v>
      </c>
      <c r="L240" s="127"/>
      <c r="M240" s="125">
        <f t="shared" si="55"/>
        <v>0</v>
      </c>
      <c r="N240" s="145"/>
      <c r="O240" s="143">
        <f t="shared" si="56"/>
        <v>0</v>
      </c>
      <c r="P240" s="38"/>
      <c r="Q240" s="38"/>
      <c r="R240" s="150"/>
      <c r="T240" s="94"/>
      <c r="U240" s="94"/>
      <c r="V240" s="94"/>
      <c r="W240" s="94"/>
      <c r="X240" s="94"/>
    </row>
    <row r="241" spans="2:24" s="7" customFormat="1" ht="22.5" x14ac:dyDescent="0.25">
      <c r="B241" s="45" t="s">
        <v>149</v>
      </c>
      <c r="C241" s="137">
        <f>IF(C235="Oficina de planta abierta",0.5,0.6)</f>
        <v>0.6</v>
      </c>
      <c r="D241" s="38"/>
      <c r="E241" s="38"/>
      <c r="F241" s="38"/>
      <c r="G241" s="38"/>
      <c r="H241" s="131"/>
      <c r="I241" s="130"/>
      <c r="J241" s="127"/>
      <c r="K241" s="125">
        <f t="shared" si="54"/>
        <v>0</v>
      </c>
      <c r="L241" s="127"/>
      <c r="M241" s="125">
        <f t="shared" si="55"/>
        <v>0</v>
      </c>
      <c r="N241" s="145"/>
      <c r="O241" s="143">
        <f t="shared" si="56"/>
        <v>0</v>
      </c>
      <c r="P241" s="38"/>
      <c r="Q241" s="38"/>
      <c r="R241" s="150"/>
      <c r="T241" s="94"/>
      <c r="U241" s="94"/>
      <c r="V241" s="94"/>
      <c r="W241" s="94"/>
      <c r="X241" s="94"/>
    </row>
    <row r="242" spans="2:24" s="7" customFormat="1" ht="24.75" thickBot="1" x14ac:dyDescent="0.3">
      <c r="B242" s="139" t="s">
        <v>150</v>
      </c>
      <c r="C242" s="140" t="str">
        <f>IF(AND(R233&gt;C241,R234&gt;C241,R235&gt;C241,C235&lt;&gt;"Biblioteca",C235&lt;&gt;"Sala de espera"),"Cumple",D242)</f>
        <v>No aplica</v>
      </c>
      <c r="D242" s="134" t="str">
        <f>IF(AND(R233&lt;&gt;0,R234&lt;&gt;0,R235&lt;&gt;0,C235&lt;&gt;"Biblioteca",C235&lt;&gt;"Sala de espera"),"No cumple","No aplica")</f>
        <v>No aplica</v>
      </c>
      <c r="E242" s="153"/>
      <c r="F242" s="38"/>
      <c r="G242" s="38"/>
      <c r="H242" s="257" t="s">
        <v>162</v>
      </c>
      <c r="I242" s="258"/>
      <c r="J242" s="158" t="str">
        <f>IF(K242&gt;0,0.16*(C236/K242),"falta info")</f>
        <v>falta info</v>
      </c>
      <c r="K242" s="146">
        <f>SUM(K235:K241)</f>
        <v>0</v>
      </c>
      <c r="L242" s="158" t="str">
        <f>IF(M242&gt;0,0.16*(C236/M242),"falta info")</f>
        <v>falta info</v>
      </c>
      <c r="M242" s="146">
        <f>SUM(M235:M241)</f>
        <v>0</v>
      </c>
      <c r="N242" s="159" t="str">
        <f>IF(O242&gt;0,0.16*(C236/O242),"falta info")</f>
        <v>falta info</v>
      </c>
      <c r="O242" s="154">
        <f>SUM(O235:O241)</f>
        <v>0</v>
      </c>
      <c r="P242" s="38"/>
      <c r="Q242" s="150"/>
      <c r="R242" s="150"/>
      <c r="T242" s="94"/>
      <c r="U242" s="94"/>
      <c r="V242" s="94"/>
      <c r="W242" s="94"/>
      <c r="X242" s="94"/>
    </row>
    <row r="243" spans="2:24" s="7" customFormat="1" ht="6" customHeight="1" x14ac:dyDescent="0.25">
      <c r="B243" s="162"/>
      <c r="C243" s="43"/>
      <c r="D243" s="43"/>
      <c r="E243" s="43"/>
      <c r="F243" s="43"/>
      <c r="G243" s="43"/>
      <c r="H243" s="43"/>
      <c r="I243" s="43"/>
      <c r="J243" s="43"/>
      <c r="K243" s="43"/>
      <c r="L243" s="43"/>
      <c r="M243" s="43"/>
      <c r="N243" s="43"/>
      <c r="O243" s="43"/>
      <c r="P243" s="43"/>
      <c r="Q243" s="163"/>
      <c r="R243" s="150"/>
      <c r="T243" s="94"/>
      <c r="U243" s="94"/>
      <c r="V243" s="94"/>
      <c r="W243" s="94"/>
      <c r="X243" s="94"/>
    </row>
    <row r="244" spans="2:24" s="38" customFormat="1" ht="13.5" thickBot="1" x14ac:dyDescent="0.3">
      <c r="B244" s="165"/>
      <c r="C244" s="166"/>
      <c r="D244" s="166"/>
      <c r="E244" s="166"/>
      <c r="F244" s="166"/>
      <c r="G244" s="166"/>
      <c r="H244" s="166"/>
      <c r="I244" s="167"/>
      <c r="J244" s="168"/>
      <c r="K244" s="169"/>
      <c r="L244" s="168"/>
      <c r="M244" s="169"/>
      <c r="N244" s="168"/>
      <c r="O244" s="169"/>
      <c r="P244" s="170"/>
      <c r="Q244" s="168"/>
      <c r="R244" s="170"/>
      <c r="T244" s="151"/>
      <c r="U244" s="151"/>
      <c r="V244" s="151"/>
      <c r="W244" s="151"/>
      <c r="X244" s="151"/>
    </row>
    <row r="245" spans="2:24" s="7" customFormat="1" ht="25.5" customHeight="1" x14ac:dyDescent="0.25">
      <c r="B245" s="160" t="s">
        <v>201</v>
      </c>
      <c r="C245" s="161"/>
      <c r="D245" s="38"/>
      <c r="E245" s="38"/>
      <c r="F245" s="38"/>
      <c r="G245" s="38"/>
      <c r="H245" s="259" t="s">
        <v>148</v>
      </c>
      <c r="I245" s="260"/>
      <c r="J245" s="261" t="s">
        <v>140</v>
      </c>
      <c r="K245" s="262"/>
      <c r="L245" s="262"/>
      <c r="M245" s="262"/>
      <c r="N245" s="263"/>
      <c r="O245" s="141"/>
      <c r="P245" s="38"/>
      <c r="Q245" s="147" t="s">
        <v>151</v>
      </c>
      <c r="R245" s="155"/>
      <c r="T245" s="94"/>
      <c r="U245" s="94"/>
      <c r="V245" s="94"/>
      <c r="W245" s="94"/>
      <c r="X245" s="94"/>
    </row>
    <row r="246" spans="2:24" s="7" customFormat="1" ht="24" customHeight="1" x14ac:dyDescent="0.25">
      <c r="B246" s="45" t="s">
        <v>138</v>
      </c>
      <c r="C246" s="135"/>
      <c r="D246" s="38"/>
      <c r="E246" s="38"/>
      <c r="F246" s="38"/>
      <c r="G246" s="38"/>
      <c r="H246" s="45" t="s">
        <v>142</v>
      </c>
      <c r="I246" s="29" t="s">
        <v>139</v>
      </c>
      <c r="J246" s="29" t="s">
        <v>92</v>
      </c>
      <c r="K246" s="126" t="s">
        <v>137</v>
      </c>
      <c r="L246" s="29" t="s">
        <v>93</v>
      </c>
      <c r="M246" s="126" t="s">
        <v>137</v>
      </c>
      <c r="N246" s="144" t="s">
        <v>94</v>
      </c>
      <c r="O246" s="142" t="s">
        <v>137</v>
      </c>
      <c r="P246" s="38"/>
      <c r="Q246" s="148" t="s">
        <v>152</v>
      </c>
      <c r="R246" s="156"/>
      <c r="T246" s="94"/>
      <c r="U246" s="94"/>
      <c r="V246" s="94"/>
      <c r="W246" s="94"/>
      <c r="X246" s="94"/>
    </row>
    <row r="247" spans="2:24" s="7" customFormat="1" ht="23.25" thickBot="1" x14ac:dyDescent="0.3">
      <c r="B247" s="45" t="s">
        <v>89</v>
      </c>
      <c r="C247" s="135"/>
      <c r="D247" s="132"/>
      <c r="E247" s="132"/>
      <c r="F247" s="132"/>
      <c r="G247" s="132"/>
      <c r="H247" s="131"/>
      <c r="I247" s="130"/>
      <c r="J247" s="127"/>
      <c r="K247" s="125">
        <f t="shared" ref="K247:K253" si="57">J247*I247</f>
        <v>0</v>
      </c>
      <c r="L247" s="127"/>
      <c r="M247" s="125">
        <f t="shared" ref="M247:M253" si="58">L247*I247</f>
        <v>0</v>
      </c>
      <c r="N247" s="145"/>
      <c r="O247" s="143">
        <f t="shared" ref="O247:O253" si="59">N247*I247</f>
        <v>0</v>
      </c>
      <c r="P247" s="132"/>
      <c r="Q247" s="149" t="s">
        <v>153</v>
      </c>
      <c r="R247" s="157"/>
      <c r="T247" s="94"/>
      <c r="U247" s="94"/>
      <c r="V247" s="94"/>
      <c r="W247" s="94"/>
      <c r="X247" s="94"/>
    </row>
    <row r="248" spans="2:24" s="7" customFormat="1" ht="23.25" thickBot="1" x14ac:dyDescent="0.3">
      <c r="B248" s="139" t="s">
        <v>141</v>
      </c>
      <c r="C248" s="164"/>
      <c r="D248" s="132"/>
      <c r="E248" s="132"/>
      <c r="F248" s="132"/>
      <c r="G248" s="132"/>
      <c r="H248" s="131"/>
      <c r="I248" s="130"/>
      <c r="J248" s="127"/>
      <c r="K248" s="125">
        <f t="shared" si="57"/>
        <v>0</v>
      </c>
      <c r="L248" s="127"/>
      <c r="M248" s="125">
        <f t="shared" si="58"/>
        <v>0</v>
      </c>
      <c r="N248" s="145"/>
      <c r="O248" s="143">
        <f t="shared" si="59"/>
        <v>0</v>
      </c>
      <c r="P248" s="132"/>
      <c r="Q248" s="269"/>
      <c r="R248" s="270"/>
      <c r="T248" s="94"/>
      <c r="U248" s="94"/>
      <c r="V248" s="94"/>
      <c r="W248" s="94"/>
      <c r="X248" s="94"/>
    </row>
    <row r="249" spans="2:24" s="7" customFormat="1" ht="13.5" thickBot="1" x14ac:dyDescent="0.3">
      <c r="G249" s="132"/>
      <c r="H249" s="131"/>
      <c r="I249" s="130"/>
      <c r="J249" s="127"/>
      <c r="K249" s="125">
        <f t="shared" si="57"/>
        <v>0</v>
      </c>
      <c r="L249" s="127"/>
      <c r="M249" s="125">
        <f t="shared" si="58"/>
        <v>0</v>
      </c>
      <c r="N249" s="145"/>
      <c r="O249" s="143">
        <f t="shared" si="59"/>
        <v>0</v>
      </c>
      <c r="P249" s="132"/>
      <c r="Q249" s="271"/>
      <c r="R249" s="271"/>
      <c r="T249" s="94"/>
      <c r="U249" s="94"/>
      <c r="V249" s="94"/>
      <c r="W249" s="94"/>
      <c r="X249" s="94"/>
    </row>
    <row r="250" spans="2:24" s="7" customFormat="1" ht="15" x14ac:dyDescent="0.25">
      <c r="B250" s="160" t="s">
        <v>202</v>
      </c>
      <c r="C250" s="161"/>
      <c r="G250" s="132"/>
      <c r="H250" s="131"/>
      <c r="I250" s="130"/>
      <c r="J250" s="127"/>
      <c r="K250" s="125">
        <f t="shared" si="57"/>
        <v>0</v>
      </c>
      <c r="L250" s="127"/>
      <c r="M250" s="125">
        <f t="shared" si="58"/>
        <v>0</v>
      </c>
      <c r="N250" s="145"/>
      <c r="O250" s="143">
        <f t="shared" si="59"/>
        <v>0</v>
      </c>
      <c r="P250" s="132"/>
      <c r="Q250" s="150"/>
      <c r="R250" s="150"/>
      <c r="T250" s="94"/>
      <c r="U250" s="94"/>
      <c r="V250" s="94"/>
      <c r="W250" s="94"/>
      <c r="X250" s="94"/>
    </row>
    <row r="251" spans="2:24" s="7" customFormat="1" ht="22.5" x14ac:dyDescent="0.25">
      <c r="B251" s="136" t="s">
        <v>161</v>
      </c>
      <c r="C251" s="137" t="str">
        <f>IF(C246&lt;&gt;0,MAX(D251:F251),"n/a")</f>
        <v>n/a</v>
      </c>
      <c r="D251" s="128">
        <f>IF(C248&lt;=283,0.6,0)</f>
        <v>0.6</v>
      </c>
      <c r="E251" s="129">
        <f>IF(AND(C248&gt;283,C248&lt;=566),0.7,0)</f>
        <v>0</v>
      </c>
      <c r="F251" s="129">
        <f>IF(C248&gt;566,1,0)</f>
        <v>0</v>
      </c>
      <c r="G251" s="38"/>
      <c r="H251" s="131"/>
      <c r="I251" s="130"/>
      <c r="J251" s="127"/>
      <c r="K251" s="125">
        <f t="shared" si="57"/>
        <v>0</v>
      </c>
      <c r="L251" s="127"/>
      <c r="M251" s="125">
        <f t="shared" si="58"/>
        <v>0</v>
      </c>
      <c r="N251" s="145"/>
      <c r="O251" s="143">
        <f t="shared" si="59"/>
        <v>0</v>
      </c>
      <c r="P251" s="38"/>
      <c r="Q251" s="38"/>
      <c r="R251" s="150"/>
      <c r="T251" s="94"/>
      <c r="U251" s="94"/>
      <c r="V251" s="94"/>
      <c r="W251" s="94"/>
      <c r="X251" s="94"/>
    </row>
    <row r="252" spans="2:24" s="7" customFormat="1" ht="22.5" x14ac:dyDescent="0.25">
      <c r="B252" s="45" t="s">
        <v>147</v>
      </c>
      <c r="C252" s="138" t="str">
        <f>IF(AND(C248&lt;&gt;0,J254&lt;=C251,L254&lt;=C251,N254&lt;=C251),"Sobresaliente",D252)</f>
        <v>No aplica</v>
      </c>
      <c r="D252" s="134" t="str">
        <f>IF(AND(J254&lt;=1.5,L254&lt;=1.5,N254&lt;=1.5,C248&lt;&gt;0),"Cumple",E252)</f>
        <v>No aplica</v>
      </c>
      <c r="E252" s="86" t="str">
        <f>IF(C248&lt;&gt;0,"No cumple","No aplica")</f>
        <v>No aplica</v>
      </c>
      <c r="F252" s="152"/>
      <c r="G252" s="38"/>
      <c r="H252" s="131"/>
      <c r="I252" s="130"/>
      <c r="J252" s="127"/>
      <c r="K252" s="125">
        <f t="shared" si="57"/>
        <v>0</v>
      </c>
      <c r="L252" s="127"/>
      <c r="M252" s="125">
        <f t="shared" si="58"/>
        <v>0</v>
      </c>
      <c r="N252" s="145"/>
      <c r="O252" s="143">
        <f t="shared" si="59"/>
        <v>0</v>
      </c>
      <c r="P252" s="38"/>
      <c r="Q252" s="38"/>
      <c r="R252" s="150"/>
      <c r="T252" s="94"/>
      <c r="U252" s="94"/>
      <c r="V252" s="94"/>
      <c r="W252" s="94"/>
      <c r="X252" s="94"/>
    </row>
    <row r="253" spans="2:24" s="7" customFormat="1" ht="22.5" x14ac:dyDescent="0.25">
      <c r="B253" s="45" t="s">
        <v>149</v>
      </c>
      <c r="C253" s="137">
        <f>IF(C247="Oficina de planta abierta",0.5,0.6)</f>
        <v>0.6</v>
      </c>
      <c r="D253" s="38"/>
      <c r="E253" s="38"/>
      <c r="F253" s="38"/>
      <c r="G253" s="38"/>
      <c r="H253" s="131"/>
      <c r="I253" s="130"/>
      <c r="J253" s="127"/>
      <c r="K253" s="125">
        <f t="shared" si="57"/>
        <v>0</v>
      </c>
      <c r="L253" s="127"/>
      <c r="M253" s="125">
        <f t="shared" si="58"/>
        <v>0</v>
      </c>
      <c r="N253" s="145"/>
      <c r="O253" s="143">
        <f t="shared" si="59"/>
        <v>0</v>
      </c>
      <c r="P253" s="38"/>
      <c r="Q253" s="38"/>
      <c r="R253" s="150"/>
      <c r="T253" s="94"/>
      <c r="U253" s="94"/>
      <c r="V253" s="94"/>
      <c r="W253" s="94"/>
      <c r="X253" s="94"/>
    </row>
    <row r="254" spans="2:24" s="7" customFormat="1" ht="24.75" thickBot="1" x14ac:dyDescent="0.3">
      <c r="B254" s="139" t="s">
        <v>150</v>
      </c>
      <c r="C254" s="140" t="str">
        <f>IF(AND(R245&gt;C253,R246&gt;C253,R247&gt;C253,C247&lt;&gt;"Biblioteca",C247&lt;&gt;"Sala de espera"),"Cumple",D254)</f>
        <v>No aplica</v>
      </c>
      <c r="D254" s="134" t="str">
        <f>IF(AND(R245&lt;&gt;0,R246&lt;&gt;0,R247&lt;&gt;0,C247&lt;&gt;"Biblioteca",C247&lt;&gt;"Sala de espera"),"No cumple","No aplica")</f>
        <v>No aplica</v>
      </c>
      <c r="E254" s="153"/>
      <c r="F254" s="38"/>
      <c r="G254" s="38"/>
      <c r="H254" s="257" t="s">
        <v>162</v>
      </c>
      <c r="I254" s="258"/>
      <c r="J254" s="158" t="str">
        <f>IF(K254&gt;0,0.16*(C248/K254),"falta info")</f>
        <v>falta info</v>
      </c>
      <c r="K254" s="146">
        <f>SUM(K247:K253)</f>
        <v>0</v>
      </c>
      <c r="L254" s="158" t="str">
        <f>IF(M254&gt;0,0.16*(C248/M254),"falta info")</f>
        <v>falta info</v>
      </c>
      <c r="M254" s="146">
        <f>SUM(M247:M253)</f>
        <v>0</v>
      </c>
      <c r="N254" s="159" t="str">
        <f>IF(O254&gt;0,0.16*(C248/O254),"falta info")</f>
        <v>falta info</v>
      </c>
      <c r="O254" s="154">
        <f>SUM(O247:O253)</f>
        <v>0</v>
      </c>
      <c r="P254" s="38"/>
      <c r="Q254" s="150"/>
      <c r="R254" s="150"/>
      <c r="T254" s="94"/>
      <c r="U254" s="94"/>
      <c r="V254" s="94"/>
      <c r="W254" s="94"/>
      <c r="X254" s="94"/>
    </row>
    <row r="255" spans="2:24" s="7" customFormat="1" ht="6" customHeight="1" x14ac:dyDescent="0.25">
      <c r="B255" s="162"/>
      <c r="C255" s="43"/>
      <c r="D255" s="43"/>
      <c r="E255" s="43"/>
      <c r="F255" s="43"/>
      <c r="G255" s="43"/>
      <c r="H255" s="43"/>
      <c r="I255" s="43"/>
      <c r="J255" s="43"/>
      <c r="K255" s="43"/>
      <c r="L255" s="43"/>
      <c r="M255" s="43"/>
      <c r="N255" s="43"/>
      <c r="O255" s="43"/>
      <c r="P255" s="43"/>
      <c r="Q255" s="163"/>
      <c r="R255" s="150"/>
      <c r="T255" s="94"/>
      <c r="U255" s="94"/>
      <c r="V255" s="94"/>
      <c r="W255" s="94"/>
      <c r="X255" s="94"/>
    </row>
    <row r="256" spans="2:24" s="38" customFormat="1" ht="13.5" thickBot="1" x14ac:dyDescent="0.3">
      <c r="B256" s="165"/>
      <c r="C256" s="166"/>
      <c r="D256" s="166"/>
      <c r="E256" s="166"/>
      <c r="F256" s="166"/>
      <c r="G256" s="166"/>
      <c r="H256" s="166"/>
      <c r="I256" s="167"/>
      <c r="J256" s="168"/>
      <c r="K256" s="169"/>
      <c r="L256" s="168"/>
      <c r="M256" s="169"/>
      <c r="N256" s="168"/>
      <c r="O256" s="169"/>
      <c r="P256" s="170"/>
      <c r="Q256" s="168"/>
      <c r="R256" s="170"/>
      <c r="T256" s="151"/>
      <c r="U256" s="151"/>
      <c r="V256" s="151"/>
      <c r="W256" s="151"/>
      <c r="X256" s="151"/>
    </row>
    <row r="257" spans="2:24" s="7" customFormat="1" ht="25.5" customHeight="1" x14ac:dyDescent="0.25">
      <c r="B257" s="160" t="s">
        <v>203</v>
      </c>
      <c r="C257" s="161"/>
      <c r="D257" s="38"/>
      <c r="E257" s="38"/>
      <c r="F257" s="38"/>
      <c r="G257" s="38"/>
      <c r="H257" s="259" t="s">
        <v>148</v>
      </c>
      <c r="I257" s="260"/>
      <c r="J257" s="261" t="s">
        <v>140</v>
      </c>
      <c r="K257" s="262"/>
      <c r="L257" s="262"/>
      <c r="M257" s="262"/>
      <c r="N257" s="263"/>
      <c r="O257" s="141"/>
      <c r="P257" s="38"/>
      <c r="Q257" s="147" t="s">
        <v>151</v>
      </c>
      <c r="R257" s="155"/>
      <c r="T257" s="94"/>
      <c r="U257" s="94"/>
      <c r="V257" s="94"/>
      <c r="W257" s="94"/>
      <c r="X257" s="94"/>
    </row>
    <row r="258" spans="2:24" s="7" customFormat="1" ht="24" customHeight="1" x14ac:dyDescent="0.25">
      <c r="B258" s="45" t="s">
        <v>138</v>
      </c>
      <c r="C258" s="135"/>
      <c r="D258" s="38"/>
      <c r="E258" s="38"/>
      <c r="F258" s="38"/>
      <c r="G258" s="38"/>
      <c r="H258" s="45" t="s">
        <v>142</v>
      </c>
      <c r="I258" s="29" t="s">
        <v>139</v>
      </c>
      <c r="J258" s="29" t="s">
        <v>92</v>
      </c>
      <c r="K258" s="126" t="s">
        <v>137</v>
      </c>
      <c r="L258" s="29" t="s">
        <v>93</v>
      </c>
      <c r="M258" s="126" t="s">
        <v>137</v>
      </c>
      <c r="N258" s="144" t="s">
        <v>94</v>
      </c>
      <c r="O258" s="142" t="s">
        <v>137</v>
      </c>
      <c r="P258" s="38"/>
      <c r="Q258" s="148" t="s">
        <v>152</v>
      </c>
      <c r="R258" s="156"/>
      <c r="T258" s="94"/>
      <c r="U258" s="94"/>
      <c r="V258" s="94"/>
      <c r="W258" s="94"/>
      <c r="X258" s="94"/>
    </row>
    <row r="259" spans="2:24" s="7" customFormat="1" ht="23.25" thickBot="1" x14ac:dyDescent="0.3">
      <c r="B259" s="45" t="s">
        <v>89</v>
      </c>
      <c r="C259" s="135"/>
      <c r="D259" s="132"/>
      <c r="E259" s="132"/>
      <c r="F259" s="132"/>
      <c r="G259" s="132"/>
      <c r="H259" s="131"/>
      <c r="I259" s="130"/>
      <c r="J259" s="127"/>
      <c r="K259" s="125">
        <f t="shared" ref="K259:K265" si="60">J259*I259</f>
        <v>0</v>
      </c>
      <c r="L259" s="127"/>
      <c r="M259" s="125">
        <f t="shared" ref="M259:M265" si="61">L259*I259</f>
        <v>0</v>
      </c>
      <c r="N259" s="145"/>
      <c r="O259" s="143">
        <f t="shared" ref="O259:O265" si="62">N259*I259</f>
        <v>0</v>
      </c>
      <c r="P259" s="132"/>
      <c r="Q259" s="149" t="s">
        <v>153</v>
      </c>
      <c r="R259" s="157"/>
      <c r="T259" s="94"/>
      <c r="U259" s="94"/>
      <c r="V259" s="94"/>
      <c r="W259" s="94"/>
      <c r="X259" s="94"/>
    </row>
    <row r="260" spans="2:24" s="7" customFormat="1" ht="23.25" thickBot="1" x14ac:dyDescent="0.3">
      <c r="B260" s="139" t="s">
        <v>141</v>
      </c>
      <c r="C260" s="164"/>
      <c r="D260" s="132"/>
      <c r="E260" s="132"/>
      <c r="F260" s="132"/>
      <c r="G260" s="132"/>
      <c r="H260" s="131"/>
      <c r="I260" s="130"/>
      <c r="J260" s="127"/>
      <c r="K260" s="125">
        <f t="shared" si="60"/>
        <v>0</v>
      </c>
      <c r="L260" s="127"/>
      <c r="M260" s="125">
        <f t="shared" si="61"/>
        <v>0</v>
      </c>
      <c r="N260" s="145"/>
      <c r="O260" s="143">
        <f t="shared" si="62"/>
        <v>0</v>
      </c>
      <c r="P260" s="132"/>
      <c r="Q260" s="269"/>
      <c r="R260" s="270"/>
      <c r="T260" s="94"/>
      <c r="U260" s="94"/>
      <c r="V260" s="94"/>
      <c r="W260" s="94"/>
      <c r="X260" s="94"/>
    </row>
    <row r="261" spans="2:24" s="7" customFormat="1" ht="13.5" thickBot="1" x14ac:dyDescent="0.3">
      <c r="G261" s="132"/>
      <c r="H261" s="131"/>
      <c r="I261" s="130"/>
      <c r="J261" s="127"/>
      <c r="K261" s="125">
        <f t="shared" si="60"/>
        <v>0</v>
      </c>
      <c r="L261" s="127"/>
      <c r="M261" s="125">
        <f t="shared" si="61"/>
        <v>0</v>
      </c>
      <c r="N261" s="145"/>
      <c r="O261" s="143">
        <f t="shared" si="62"/>
        <v>0</v>
      </c>
      <c r="P261" s="132"/>
      <c r="Q261" s="271"/>
      <c r="R261" s="271"/>
      <c r="T261" s="94"/>
      <c r="U261" s="94"/>
      <c r="V261" s="94"/>
      <c r="W261" s="94"/>
      <c r="X261" s="94"/>
    </row>
    <row r="262" spans="2:24" s="7" customFormat="1" ht="15" x14ac:dyDescent="0.25">
      <c r="B262" s="160" t="s">
        <v>204</v>
      </c>
      <c r="C262" s="161"/>
      <c r="G262" s="132"/>
      <c r="H262" s="131"/>
      <c r="I262" s="130"/>
      <c r="J262" s="127"/>
      <c r="K262" s="125">
        <f t="shared" si="60"/>
        <v>0</v>
      </c>
      <c r="L262" s="127"/>
      <c r="M262" s="125">
        <f t="shared" si="61"/>
        <v>0</v>
      </c>
      <c r="N262" s="145"/>
      <c r="O262" s="143">
        <f t="shared" si="62"/>
        <v>0</v>
      </c>
      <c r="P262" s="132"/>
      <c r="Q262" s="150"/>
      <c r="R262" s="150"/>
      <c r="T262" s="94"/>
      <c r="U262" s="94"/>
      <c r="V262" s="94"/>
      <c r="W262" s="94"/>
      <c r="X262" s="94"/>
    </row>
    <row r="263" spans="2:24" s="7" customFormat="1" ht="22.5" x14ac:dyDescent="0.25">
      <c r="B263" s="136" t="s">
        <v>161</v>
      </c>
      <c r="C263" s="137" t="str">
        <f>IF(C258&lt;&gt;0,MAX(D263:F263),"n/a")</f>
        <v>n/a</v>
      </c>
      <c r="D263" s="128">
        <f>IF(C260&lt;=283,0.6,0)</f>
        <v>0.6</v>
      </c>
      <c r="E263" s="129">
        <f>IF(AND(C260&gt;283,C260&lt;=566),0.7,0)</f>
        <v>0</v>
      </c>
      <c r="F263" s="129">
        <f>IF(C260&gt;566,1,0)</f>
        <v>0</v>
      </c>
      <c r="G263" s="38"/>
      <c r="H263" s="131"/>
      <c r="I263" s="130"/>
      <c r="J263" s="127"/>
      <c r="K263" s="125">
        <f t="shared" si="60"/>
        <v>0</v>
      </c>
      <c r="L263" s="127"/>
      <c r="M263" s="125">
        <f t="shared" si="61"/>
        <v>0</v>
      </c>
      <c r="N263" s="145"/>
      <c r="O263" s="143">
        <f t="shared" si="62"/>
        <v>0</v>
      </c>
      <c r="P263" s="38"/>
      <c r="Q263" s="38"/>
      <c r="R263" s="150"/>
      <c r="T263" s="94"/>
      <c r="U263" s="94"/>
      <c r="V263" s="94"/>
      <c r="W263" s="94"/>
      <c r="X263" s="94"/>
    </row>
    <row r="264" spans="2:24" s="7" customFormat="1" ht="22.5" x14ac:dyDescent="0.25">
      <c r="B264" s="45" t="s">
        <v>147</v>
      </c>
      <c r="C264" s="138" t="str">
        <f>IF(AND(C260&lt;&gt;0,J266&lt;=C263,L266&lt;=C263,N266&lt;=C263),"Sobresaliente",D264)</f>
        <v>No aplica</v>
      </c>
      <c r="D264" s="134" t="str">
        <f>IF(AND(J266&lt;=1.5,L266&lt;=1.5,N266&lt;=1.5,C260&lt;&gt;0),"Cumple",E264)</f>
        <v>No aplica</v>
      </c>
      <c r="E264" s="86" t="str">
        <f>IF(C260&lt;&gt;0,"No cumple","No aplica")</f>
        <v>No aplica</v>
      </c>
      <c r="F264" s="152"/>
      <c r="G264" s="38"/>
      <c r="H264" s="131"/>
      <c r="I264" s="130"/>
      <c r="J264" s="127"/>
      <c r="K264" s="125">
        <f t="shared" si="60"/>
        <v>0</v>
      </c>
      <c r="L264" s="127"/>
      <c r="M264" s="125">
        <f t="shared" si="61"/>
        <v>0</v>
      </c>
      <c r="N264" s="145"/>
      <c r="O264" s="143">
        <f t="shared" si="62"/>
        <v>0</v>
      </c>
      <c r="P264" s="38"/>
      <c r="Q264" s="38"/>
      <c r="R264" s="150"/>
      <c r="T264" s="94"/>
      <c r="U264" s="94"/>
      <c r="V264" s="94"/>
      <c r="W264" s="94"/>
      <c r="X264" s="94"/>
    </row>
    <row r="265" spans="2:24" s="7" customFormat="1" ht="22.5" x14ac:dyDescent="0.25">
      <c r="B265" s="45" t="s">
        <v>149</v>
      </c>
      <c r="C265" s="137">
        <f>IF(C259="Oficina de planta abierta",0.5,0.6)</f>
        <v>0.6</v>
      </c>
      <c r="D265" s="38"/>
      <c r="E265" s="38"/>
      <c r="F265" s="38"/>
      <c r="G265" s="38"/>
      <c r="H265" s="131"/>
      <c r="I265" s="130"/>
      <c r="J265" s="127"/>
      <c r="K265" s="125">
        <f t="shared" si="60"/>
        <v>0</v>
      </c>
      <c r="L265" s="127"/>
      <c r="M265" s="125">
        <f t="shared" si="61"/>
        <v>0</v>
      </c>
      <c r="N265" s="145"/>
      <c r="O265" s="143">
        <f t="shared" si="62"/>
        <v>0</v>
      </c>
      <c r="P265" s="38"/>
      <c r="Q265" s="38"/>
      <c r="R265" s="150"/>
      <c r="T265" s="94"/>
      <c r="U265" s="94"/>
      <c r="V265" s="94"/>
      <c r="W265" s="94"/>
      <c r="X265" s="94"/>
    </row>
    <row r="266" spans="2:24" s="7" customFormat="1" ht="24.75" thickBot="1" x14ac:dyDescent="0.3">
      <c r="B266" s="139" t="s">
        <v>150</v>
      </c>
      <c r="C266" s="140" t="str">
        <f>IF(AND(R257&gt;C265,R258&gt;C265,R259&gt;C265,C259&lt;&gt;"Biblioteca",C259&lt;&gt;"Sala de espera"),"Cumple",D266)</f>
        <v>No aplica</v>
      </c>
      <c r="D266" s="134" t="str">
        <f>IF(AND(R257&lt;&gt;0,R258&lt;&gt;0,R259&lt;&gt;0,C259&lt;&gt;"Biblioteca",C259&lt;&gt;"Sala de espera"),"No cumple","No aplica")</f>
        <v>No aplica</v>
      </c>
      <c r="E266" s="153"/>
      <c r="F266" s="38"/>
      <c r="G266" s="38"/>
      <c r="H266" s="257" t="s">
        <v>162</v>
      </c>
      <c r="I266" s="258"/>
      <c r="J266" s="158" t="str">
        <f>IF(K266&gt;0,0.16*(C260/K266),"falta info")</f>
        <v>falta info</v>
      </c>
      <c r="K266" s="146">
        <f>SUM(K259:K265)</f>
        <v>0</v>
      </c>
      <c r="L266" s="158" t="str">
        <f>IF(M266&gt;0,0.16*(C260/M266),"falta info")</f>
        <v>falta info</v>
      </c>
      <c r="M266" s="146">
        <f>SUM(M259:M265)</f>
        <v>0</v>
      </c>
      <c r="N266" s="159" t="str">
        <f>IF(O266&gt;0,0.16*(C260/O266),"falta info")</f>
        <v>falta info</v>
      </c>
      <c r="O266" s="154">
        <f>SUM(O259:O265)</f>
        <v>0</v>
      </c>
      <c r="P266" s="38"/>
      <c r="Q266" s="150"/>
      <c r="R266" s="150"/>
      <c r="T266" s="94"/>
      <c r="U266" s="94"/>
      <c r="V266" s="94"/>
      <c r="W266" s="94"/>
      <c r="X266" s="94"/>
    </row>
    <row r="267" spans="2:24" s="7" customFormat="1" ht="6" customHeight="1" x14ac:dyDescent="0.25">
      <c r="B267" s="162"/>
      <c r="C267" s="43"/>
      <c r="D267" s="43"/>
      <c r="E267" s="43"/>
      <c r="F267" s="43"/>
      <c r="G267" s="43"/>
      <c r="H267" s="43"/>
      <c r="I267" s="43"/>
      <c r="J267" s="43"/>
      <c r="K267" s="43"/>
      <c r="L267" s="43"/>
      <c r="M267" s="43"/>
      <c r="N267" s="43"/>
      <c r="O267" s="43"/>
      <c r="P267" s="43"/>
      <c r="Q267" s="163"/>
      <c r="R267" s="150"/>
      <c r="T267" s="94"/>
      <c r="U267" s="94"/>
      <c r="V267" s="94"/>
      <c r="W267" s="94"/>
      <c r="X267" s="94"/>
    </row>
    <row r="268" spans="2:24" s="7" customFormat="1" x14ac:dyDescent="0.25">
      <c r="G268" s="38"/>
      <c r="P268" s="38"/>
    </row>
    <row r="269" spans="2:24" s="7" customFormat="1" x14ac:dyDescent="0.25">
      <c r="G269" s="38"/>
      <c r="P269" s="38"/>
    </row>
    <row r="270" spans="2:24" s="7" customFormat="1" x14ac:dyDescent="0.25">
      <c r="G270" s="38"/>
      <c r="P270" s="38"/>
    </row>
    <row r="271" spans="2:24" s="7" customFormat="1" x14ac:dyDescent="0.25">
      <c r="G271" s="38"/>
      <c r="P271" s="38"/>
    </row>
    <row r="272" spans="2:24" s="7" customFormat="1" x14ac:dyDescent="0.25">
      <c r="G272" s="38"/>
      <c r="P272" s="38"/>
    </row>
    <row r="273" spans="7:16" s="7" customFormat="1" x14ac:dyDescent="0.25">
      <c r="G273" s="38"/>
      <c r="P273" s="38"/>
    </row>
    <row r="274" spans="7:16" s="7" customFormat="1" x14ac:dyDescent="0.25">
      <c r="G274" s="38"/>
      <c r="P274" s="38"/>
    </row>
    <row r="275" spans="7:16" s="7" customFormat="1" x14ac:dyDescent="0.25">
      <c r="G275" s="38"/>
      <c r="P275" s="38"/>
    </row>
    <row r="276" spans="7:16" s="7" customFormat="1" x14ac:dyDescent="0.25">
      <c r="G276" s="38"/>
      <c r="P276" s="38"/>
    </row>
    <row r="277" spans="7:16" s="7" customFormat="1" x14ac:dyDescent="0.25">
      <c r="G277" s="38"/>
      <c r="P277" s="38"/>
    </row>
    <row r="278" spans="7:16" s="7" customFormat="1" x14ac:dyDescent="0.25">
      <c r="G278" s="38"/>
      <c r="P278" s="38"/>
    </row>
    <row r="279" spans="7:16" s="7" customFormat="1" x14ac:dyDescent="0.25">
      <c r="G279" s="38"/>
      <c r="P279" s="38"/>
    </row>
    <row r="280" spans="7:16" s="7" customFormat="1" x14ac:dyDescent="0.25">
      <c r="G280" s="38"/>
      <c r="P280" s="38"/>
    </row>
    <row r="281" spans="7:16" s="7" customFormat="1" x14ac:dyDescent="0.25">
      <c r="G281" s="38"/>
      <c r="P281" s="38"/>
    </row>
    <row r="282" spans="7:16" s="7" customFormat="1" x14ac:dyDescent="0.25">
      <c r="G282" s="38"/>
      <c r="P282" s="38"/>
    </row>
    <row r="283" spans="7:16" s="7" customFormat="1" x14ac:dyDescent="0.25">
      <c r="G283" s="38"/>
      <c r="P283" s="38"/>
    </row>
    <row r="284" spans="7:16" s="7" customFormat="1" x14ac:dyDescent="0.25">
      <c r="G284" s="38"/>
      <c r="P284" s="38"/>
    </row>
    <row r="285" spans="7:16" s="7" customFormat="1" x14ac:dyDescent="0.25">
      <c r="G285" s="38"/>
      <c r="P285" s="38"/>
    </row>
    <row r="286" spans="7:16" s="7" customFormat="1" x14ac:dyDescent="0.25">
      <c r="G286" s="38"/>
      <c r="P286" s="38"/>
    </row>
    <row r="287" spans="7:16" s="7" customFormat="1" x14ac:dyDescent="0.25">
      <c r="G287" s="38"/>
      <c r="P287" s="38"/>
    </row>
    <row r="288" spans="7:16" s="7" customFormat="1" x14ac:dyDescent="0.25">
      <c r="G288" s="38"/>
      <c r="P288" s="38"/>
    </row>
    <row r="289" spans="7:16" s="7" customFormat="1" x14ac:dyDescent="0.25">
      <c r="G289" s="38"/>
      <c r="P289" s="38"/>
    </row>
    <row r="290" spans="7:16" s="7" customFormat="1" x14ac:dyDescent="0.25">
      <c r="G290" s="38"/>
      <c r="P290" s="38"/>
    </row>
    <row r="291" spans="7:16" s="7" customFormat="1" x14ac:dyDescent="0.25">
      <c r="G291" s="38"/>
      <c r="P291" s="38"/>
    </row>
    <row r="292" spans="7:16" s="7" customFormat="1" x14ac:dyDescent="0.25">
      <c r="G292" s="38"/>
      <c r="P292" s="38"/>
    </row>
    <row r="293" spans="7:16" s="7" customFormat="1" x14ac:dyDescent="0.25">
      <c r="G293" s="38"/>
      <c r="P293" s="38"/>
    </row>
    <row r="294" spans="7:16" s="7" customFormat="1" x14ac:dyDescent="0.25">
      <c r="G294" s="38"/>
      <c r="P294" s="38"/>
    </row>
    <row r="295" spans="7:16" s="7" customFormat="1" x14ac:dyDescent="0.25">
      <c r="G295" s="38"/>
      <c r="P295" s="38"/>
    </row>
    <row r="296" spans="7:16" s="7" customFormat="1" x14ac:dyDescent="0.25">
      <c r="G296" s="38"/>
      <c r="P296" s="38"/>
    </row>
    <row r="297" spans="7:16" s="7" customFormat="1" x14ac:dyDescent="0.25">
      <c r="G297" s="38"/>
      <c r="P297" s="38"/>
    </row>
    <row r="298" spans="7:16" s="7" customFormat="1" x14ac:dyDescent="0.25">
      <c r="G298" s="38"/>
      <c r="P298" s="38"/>
    </row>
    <row r="299" spans="7:16" s="7" customFormat="1" x14ac:dyDescent="0.25">
      <c r="G299" s="38"/>
      <c r="P299" s="38"/>
    </row>
    <row r="300" spans="7:16" s="7" customFormat="1" x14ac:dyDescent="0.25">
      <c r="G300" s="38"/>
      <c r="P300" s="38"/>
    </row>
    <row r="301" spans="7:16" s="7" customFormat="1" x14ac:dyDescent="0.25">
      <c r="G301" s="38"/>
      <c r="P301" s="38"/>
    </row>
    <row r="302" spans="7:16" s="7" customFormat="1" x14ac:dyDescent="0.25">
      <c r="G302" s="38"/>
      <c r="P302" s="38"/>
    </row>
    <row r="303" spans="7:16" s="7" customFormat="1" x14ac:dyDescent="0.25">
      <c r="G303" s="38"/>
      <c r="P303" s="38"/>
    </row>
    <row r="304" spans="7:16" s="7" customFormat="1" x14ac:dyDescent="0.25">
      <c r="G304" s="38"/>
      <c r="P304" s="38"/>
    </row>
    <row r="305" spans="7:16" s="7" customFormat="1" x14ac:dyDescent="0.25">
      <c r="G305" s="38"/>
      <c r="P305" s="38"/>
    </row>
    <row r="306" spans="7:16" s="7" customFormat="1" x14ac:dyDescent="0.25">
      <c r="G306" s="38"/>
      <c r="P306" s="38"/>
    </row>
    <row r="307" spans="7:16" s="7" customFormat="1" x14ac:dyDescent="0.25">
      <c r="G307" s="38"/>
      <c r="P307" s="38"/>
    </row>
    <row r="308" spans="7:16" s="7" customFormat="1" x14ac:dyDescent="0.25">
      <c r="G308" s="38"/>
      <c r="P308" s="38"/>
    </row>
    <row r="309" spans="7:16" s="7" customFormat="1" x14ac:dyDescent="0.25">
      <c r="G309" s="38"/>
      <c r="P309" s="38"/>
    </row>
    <row r="310" spans="7:16" s="7" customFormat="1" x14ac:dyDescent="0.25">
      <c r="G310" s="38"/>
      <c r="P310" s="38"/>
    </row>
    <row r="311" spans="7:16" s="7" customFormat="1" x14ac:dyDescent="0.25">
      <c r="G311" s="38"/>
      <c r="P311" s="38"/>
    </row>
    <row r="312" spans="7:16" s="7" customFormat="1" x14ac:dyDescent="0.25">
      <c r="G312" s="38"/>
      <c r="P312" s="38"/>
    </row>
    <row r="313" spans="7:16" s="7" customFormat="1" x14ac:dyDescent="0.25">
      <c r="G313" s="38"/>
      <c r="P313" s="38"/>
    </row>
    <row r="314" spans="7:16" s="7" customFormat="1" x14ac:dyDescent="0.25">
      <c r="G314" s="38"/>
      <c r="P314" s="38"/>
    </row>
    <row r="315" spans="7:16" s="7" customFormat="1" x14ac:dyDescent="0.25">
      <c r="G315" s="38"/>
      <c r="P315" s="38"/>
    </row>
    <row r="316" spans="7:16" s="7" customFormat="1" x14ac:dyDescent="0.25">
      <c r="G316" s="38"/>
      <c r="P316" s="38"/>
    </row>
    <row r="317" spans="7:16" s="7" customFormat="1" x14ac:dyDescent="0.25">
      <c r="G317" s="38"/>
      <c r="P317" s="38"/>
    </row>
    <row r="318" spans="7:16" s="7" customFormat="1" x14ac:dyDescent="0.25">
      <c r="G318" s="38"/>
      <c r="P318" s="38"/>
    </row>
    <row r="319" spans="7:16" s="7" customFormat="1" x14ac:dyDescent="0.25">
      <c r="G319" s="38"/>
      <c r="P319" s="38"/>
    </row>
    <row r="320" spans="7:16" s="7" customFormat="1" x14ac:dyDescent="0.25">
      <c r="G320" s="38"/>
      <c r="P320" s="38"/>
    </row>
    <row r="321" spans="1:20" s="7" customFormat="1" x14ac:dyDescent="0.25">
      <c r="G321" s="38"/>
      <c r="P321" s="38"/>
    </row>
    <row r="322" spans="1:20" s="7" customFormat="1" x14ac:dyDescent="0.25">
      <c r="G322" s="38"/>
      <c r="P322" s="38"/>
    </row>
    <row r="323" spans="1:20" s="7" customFormat="1" x14ac:dyDescent="0.25">
      <c r="G323" s="38"/>
      <c r="P323" s="38"/>
    </row>
    <row r="324" spans="1:20" s="7" customFormat="1" x14ac:dyDescent="0.25">
      <c r="G324" s="38"/>
      <c r="P324" s="38"/>
    </row>
    <row r="325" spans="1:20" s="7" customFormat="1" x14ac:dyDescent="0.25">
      <c r="G325" s="38"/>
      <c r="P325" s="38"/>
    </row>
    <row r="326" spans="1:20" s="7" customFormat="1" x14ac:dyDescent="0.25">
      <c r="G326" s="38"/>
      <c r="P326" s="38"/>
    </row>
    <row r="327" spans="1:20" s="7" customFormat="1" x14ac:dyDescent="0.25">
      <c r="G327" s="38"/>
      <c r="P327" s="38"/>
    </row>
    <row r="328" spans="1:20" s="7" customFormat="1" x14ac:dyDescent="0.25">
      <c r="G328" s="38"/>
      <c r="P328" s="38"/>
    </row>
    <row r="329" spans="1:20" s="7" customFormat="1" x14ac:dyDescent="0.25">
      <c r="G329" s="38"/>
      <c r="P329" s="38"/>
    </row>
    <row r="330" spans="1:20" s="7" customFormat="1" x14ac:dyDescent="0.25">
      <c r="G330" s="38"/>
      <c r="P330" s="38"/>
    </row>
    <row r="331" spans="1:20" s="7" customFormat="1" x14ac:dyDescent="0.25">
      <c r="G331" s="38"/>
      <c r="P331" s="38"/>
    </row>
    <row r="332" spans="1:20" s="7" customFormat="1" x14ac:dyDescent="0.25">
      <c r="G332" s="38"/>
      <c r="P332" s="38"/>
    </row>
    <row r="333" spans="1:20" s="7" customFormat="1" x14ac:dyDescent="0.25">
      <c r="A333" s="40"/>
      <c r="B333" s="40"/>
      <c r="C333" s="40"/>
      <c r="D333" s="40"/>
      <c r="E333" s="40"/>
      <c r="F333" s="40"/>
      <c r="G333" s="38"/>
      <c r="H333" s="40"/>
      <c r="I333" s="40"/>
      <c r="J333" s="40"/>
      <c r="K333" s="40"/>
      <c r="L333" s="40"/>
      <c r="M333" s="40"/>
      <c r="N333" s="40"/>
      <c r="O333" s="40"/>
      <c r="P333" s="38"/>
      <c r="Q333" s="40"/>
      <c r="R333" s="40"/>
      <c r="S333" s="40"/>
      <c r="T333" s="40"/>
    </row>
  </sheetData>
  <mergeCells count="96">
    <mergeCell ref="H17:I17"/>
    <mergeCell ref="J17:N17"/>
    <mergeCell ref="H26:I26"/>
    <mergeCell ref="B3:R3"/>
    <mergeCell ref="H266:I266"/>
    <mergeCell ref="H257:I257"/>
    <mergeCell ref="J257:N257"/>
    <mergeCell ref="Q260:R261"/>
    <mergeCell ref="Q248:R249"/>
    <mergeCell ref="H254:I254"/>
    <mergeCell ref="H233:I233"/>
    <mergeCell ref="J233:N233"/>
    <mergeCell ref="Q236:R237"/>
    <mergeCell ref="H242:I242"/>
    <mergeCell ref="H245:I245"/>
    <mergeCell ref="J245:N245"/>
    <mergeCell ref="H218:I218"/>
    <mergeCell ref="H221:I221"/>
    <mergeCell ref="J221:N221"/>
    <mergeCell ref="Q224:R225"/>
    <mergeCell ref="H230:I230"/>
    <mergeCell ref="Q200:R201"/>
    <mergeCell ref="H206:I206"/>
    <mergeCell ref="H209:I209"/>
    <mergeCell ref="J209:N209"/>
    <mergeCell ref="Q212:R213"/>
    <mergeCell ref="H185:I185"/>
    <mergeCell ref="J185:N185"/>
    <mergeCell ref="Q188:R189"/>
    <mergeCell ref="H194:I194"/>
    <mergeCell ref="H197:I197"/>
    <mergeCell ref="J197:N197"/>
    <mergeCell ref="H170:I170"/>
    <mergeCell ref="H173:I173"/>
    <mergeCell ref="J173:N173"/>
    <mergeCell ref="Q176:R177"/>
    <mergeCell ref="H182:I182"/>
    <mergeCell ref="Q152:R153"/>
    <mergeCell ref="H158:I158"/>
    <mergeCell ref="H161:I161"/>
    <mergeCell ref="J161:N161"/>
    <mergeCell ref="Q164:R165"/>
    <mergeCell ref="Q140:R141"/>
    <mergeCell ref="H146:I146"/>
    <mergeCell ref="H137:I137"/>
    <mergeCell ref="J137:N137"/>
    <mergeCell ref="H149:I149"/>
    <mergeCell ref="J149:N149"/>
    <mergeCell ref="H125:I125"/>
    <mergeCell ref="J125:N125"/>
    <mergeCell ref="Q128:R129"/>
    <mergeCell ref="H134:I134"/>
    <mergeCell ref="H110:I110"/>
    <mergeCell ref="H113:I113"/>
    <mergeCell ref="J113:N113"/>
    <mergeCell ref="Q116:R117"/>
    <mergeCell ref="H122:I122"/>
    <mergeCell ref="Q92:R93"/>
    <mergeCell ref="H98:I98"/>
    <mergeCell ref="H101:I101"/>
    <mergeCell ref="J101:N101"/>
    <mergeCell ref="Q104:R105"/>
    <mergeCell ref="Q80:R81"/>
    <mergeCell ref="H86:I86"/>
    <mergeCell ref="H77:I77"/>
    <mergeCell ref="J77:N77"/>
    <mergeCell ref="H89:I89"/>
    <mergeCell ref="J89:N89"/>
    <mergeCell ref="H74:I74"/>
    <mergeCell ref="H65:I65"/>
    <mergeCell ref="J65:N65"/>
    <mergeCell ref="Q68:R69"/>
    <mergeCell ref="Q56:R57"/>
    <mergeCell ref="H62:I62"/>
    <mergeCell ref="Q6:R6"/>
    <mergeCell ref="Q7:R7"/>
    <mergeCell ref="Q44:R45"/>
    <mergeCell ref="J41:N41"/>
    <mergeCell ref="J29:N29"/>
    <mergeCell ref="J10:N10"/>
    <mergeCell ref="J11:N11"/>
    <mergeCell ref="P10:R10"/>
    <mergeCell ref="P11:R11"/>
    <mergeCell ref="H50:I50"/>
    <mergeCell ref="H53:I53"/>
    <mergeCell ref="J53:N53"/>
    <mergeCell ref="J6:P6"/>
    <mergeCell ref="J7:P7"/>
    <mergeCell ref="B6:I6"/>
    <mergeCell ref="B7:I7"/>
    <mergeCell ref="B4:L4"/>
    <mergeCell ref="H41:I41"/>
    <mergeCell ref="H38:I38"/>
    <mergeCell ref="H29:I29"/>
    <mergeCell ref="B10:I10"/>
    <mergeCell ref="B11:I11"/>
  </mergeCells>
  <pageMargins left="0.7" right="0.7" top="0.75" bottom="0.75" header="0.3" footer="0.3"/>
  <pageSetup orientation="portrait" r:id="rId1"/>
  <ignoredErrors>
    <ignoredError sqref="L38 N38 L50 N50 L62 N62 L74 N74 L86 N86 L98 N98 L110 N110 L122 N122 L134 N134 L146 N146 L158 N158 L170 N170 L182 N182 L194 N194 L206 N206 L218 N218 L230 N230 L242 N242 L254 N254 L266 N266 L26 N26" formula="1"/>
  </ignoredErrors>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Tablas!$D$7:$D$10</xm:f>
          </x14:formula1>
          <xm:sqref>Q7:R7 L8:M8</xm:sqref>
        </x14:dataValidation>
        <x14:dataValidation type="list" allowBlank="1" showInputMessage="1" showErrorMessage="1">
          <x14:formula1>
            <xm:f>Tablas!$B$27:$B$34</xm:f>
          </x14:formula1>
          <xm:sqref>C31 C259 C247 C235 C223 C211 C199 C187 C175 C163 C151 C139 C127 C115 C103 C91 C79 C67 C55 C43 C19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
    <tabColor rgb="FF92D050"/>
  </sheetPr>
  <dimension ref="A1:AY9"/>
  <sheetViews>
    <sheetView showGridLines="0" view="pageBreakPreview" zoomScaleNormal="100" zoomScaleSheetLayoutView="100" workbookViewId="0">
      <selection activeCell="D7" sqref="D7"/>
    </sheetView>
  </sheetViews>
  <sheetFormatPr baseColWidth="10" defaultRowHeight="15" x14ac:dyDescent="0.25"/>
  <cols>
    <col min="1" max="1" width="3.85546875" style="88" customWidth="1"/>
    <col min="2" max="2" width="54.42578125" style="88" customWidth="1"/>
    <col min="3" max="3" width="15.42578125" style="88" customWidth="1"/>
    <col min="4" max="4" width="20.42578125" style="88" customWidth="1"/>
    <col min="5" max="51" width="17.28515625" style="88" customWidth="1"/>
    <col min="52" max="16384" width="11.42578125" style="88"/>
  </cols>
  <sheetData>
    <row r="1" spans="1:51" s="2" customFormat="1" x14ac:dyDescent="0.25"/>
    <row r="2" spans="1:51" ht="20.25" customHeight="1" x14ac:dyDescent="0.25">
      <c r="A2" s="16"/>
      <c r="B2" s="118" t="s">
        <v>3</v>
      </c>
      <c r="C2" s="119"/>
      <c r="D2" s="120"/>
      <c r="E2" s="87"/>
      <c r="F2" s="87"/>
      <c r="G2" s="87"/>
      <c r="H2" s="87"/>
      <c r="I2" s="87"/>
      <c r="J2" s="87"/>
      <c r="K2" s="87"/>
      <c r="L2" s="87"/>
      <c r="M2" s="87"/>
      <c r="N2" s="87"/>
      <c r="O2" s="16"/>
    </row>
    <row r="3" spans="1:51" ht="63.75" customHeight="1" x14ac:dyDescent="0.25">
      <c r="A3" s="16"/>
      <c r="B3" s="15"/>
      <c r="C3" s="89"/>
      <c r="D3" s="89"/>
      <c r="E3" s="89"/>
      <c r="F3" s="89"/>
      <c r="G3" s="89"/>
      <c r="H3" s="89"/>
      <c r="I3" s="89"/>
      <c r="J3" s="89"/>
      <c r="K3" s="89"/>
      <c r="L3" s="89"/>
      <c r="M3" s="89"/>
      <c r="N3" s="89"/>
      <c r="O3" s="16"/>
    </row>
    <row r="4" spans="1:51" s="90" customFormat="1" ht="30" customHeight="1" x14ac:dyDescent="0.25">
      <c r="B4" s="117" t="s">
        <v>2</v>
      </c>
      <c r="C4" s="117" t="s">
        <v>42</v>
      </c>
      <c r="D4" s="117" t="s">
        <v>6</v>
      </c>
      <c r="E4" s="3" t="s">
        <v>114</v>
      </c>
      <c r="F4" s="4" t="s">
        <v>114</v>
      </c>
      <c r="G4" s="4" t="s">
        <v>114</v>
      </c>
      <c r="H4" s="4" t="s">
        <v>114</v>
      </c>
      <c r="I4" s="4" t="s">
        <v>114</v>
      </c>
      <c r="J4" s="4" t="s">
        <v>114</v>
      </c>
      <c r="K4" s="4" t="s">
        <v>114</v>
      </c>
      <c r="L4" s="4" t="s">
        <v>114</v>
      </c>
      <c r="M4" s="4" t="s">
        <v>114</v>
      </c>
      <c r="N4" s="4" t="s">
        <v>114</v>
      </c>
      <c r="O4" s="4" t="s">
        <v>114</v>
      </c>
      <c r="P4" s="4" t="s">
        <v>114</v>
      </c>
      <c r="Q4" s="4" t="s">
        <v>114</v>
      </c>
      <c r="R4" s="4" t="s">
        <v>114</v>
      </c>
      <c r="S4" s="4" t="s">
        <v>114</v>
      </c>
      <c r="T4" s="4" t="s">
        <v>114</v>
      </c>
      <c r="U4" s="4" t="s">
        <v>114</v>
      </c>
      <c r="V4" s="4" t="s">
        <v>114</v>
      </c>
      <c r="W4" s="4" t="s">
        <v>114</v>
      </c>
      <c r="X4" s="4" t="s">
        <v>114</v>
      </c>
      <c r="Y4" s="4" t="s">
        <v>114</v>
      </c>
      <c r="Z4" s="4" t="s">
        <v>114</v>
      </c>
      <c r="AA4" s="4" t="s">
        <v>114</v>
      </c>
      <c r="AB4" s="4" t="s">
        <v>114</v>
      </c>
      <c r="AC4" s="4" t="s">
        <v>114</v>
      </c>
      <c r="AD4" s="4" t="s">
        <v>114</v>
      </c>
      <c r="AE4" s="4" t="s">
        <v>114</v>
      </c>
      <c r="AF4" s="4" t="s">
        <v>114</v>
      </c>
      <c r="AG4" s="4" t="s">
        <v>114</v>
      </c>
      <c r="AH4" s="4" t="s">
        <v>114</v>
      </c>
      <c r="AI4" s="4" t="s">
        <v>114</v>
      </c>
      <c r="AJ4" s="4" t="s">
        <v>114</v>
      </c>
      <c r="AK4" s="4" t="s">
        <v>114</v>
      </c>
      <c r="AL4" s="4" t="s">
        <v>114</v>
      </c>
      <c r="AM4" s="4" t="s">
        <v>114</v>
      </c>
      <c r="AN4" s="4" t="s">
        <v>114</v>
      </c>
      <c r="AO4" s="4" t="s">
        <v>114</v>
      </c>
      <c r="AP4" s="4" t="s">
        <v>114</v>
      </c>
      <c r="AQ4" s="4" t="s">
        <v>114</v>
      </c>
      <c r="AR4" s="4" t="s">
        <v>114</v>
      </c>
      <c r="AS4" s="4" t="s">
        <v>114</v>
      </c>
      <c r="AT4" s="4" t="s">
        <v>114</v>
      </c>
      <c r="AU4" s="4" t="s">
        <v>114</v>
      </c>
      <c r="AV4" s="4" t="s">
        <v>114</v>
      </c>
      <c r="AW4" s="4" t="s">
        <v>114</v>
      </c>
      <c r="AX4" s="4" t="s">
        <v>114</v>
      </c>
      <c r="AY4" s="4" t="s">
        <v>114</v>
      </c>
    </row>
    <row r="5" spans="1:51" x14ac:dyDescent="0.25">
      <c r="B5" s="83" t="s">
        <v>38</v>
      </c>
      <c r="C5" s="84" t="s">
        <v>41</v>
      </c>
      <c r="D5" s="9" t="str">
        <f>'4R y 4.1.1 Aislación fachadas'!D13</f>
        <v>Cumple 4R</v>
      </c>
    </row>
    <row r="6" spans="1:51" x14ac:dyDescent="0.25">
      <c r="B6" s="85" t="s">
        <v>38</v>
      </c>
      <c r="C6" s="86" t="s">
        <v>39</v>
      </c>
      <c r="D6" s="9" t="str">
        <f>'4R y 4.1.1 Aislación fachadas'!D14</f>
        <v>Bueno</v>
      </c>
    </row>
    <row r="7" spans="1:51" ht="25.5" x14ac:dyDescent="0.25">
      <c r="B7" s="85" t="s">
        <v>4</v>
      </c>
      <c r="C7" s="86" t="s">
        <v>40</v>
      </c>
      <c r="D7" s="9" t="str">
        <f>'4.1.2 Aislación entre recintos'!E9</f>
        <v>Bueno</v>
      </c>
    </row>
    <row r="8" spans="1:51" x14ac:dyDescent="0.25">
      <c r="B8" s="85" t="s">
        <v>5</v>
      </c>
      <c r="C8" s="86" t="s">
        <v>99</v>
      </c>
      <c r="D8" s="9" t="str">
        <f>'4.2 Acondicionamiento acústico'!J10</f>
        <v>Cumple</v>
      </c>
    </row>
    <row r="9" spans="1:51" x14ac:dyDescent="0.25">
      <c r="B9" s="85" t="s">
        <v>95</v>
      </c>
      <c r="C9" s="86" t="s">
        <v>99</v>
      </c>
      <c r="D9" s="9" t="str">
        <f>'4.2 Acondicionamiento acústico'!J11</f>
        <v>Cumple</v>
      </c>
      <c r="E9" s="91"/>
      <c r="F9" s="91"/>
    </row>
  </sheetData>
  <sheetProtection password="802A" sheet="1" objects="1" scenarios="1"/>
  <conditionalFormatting sqref="E4:AY4">
    <cfRule type="expression" dxfId="3" priority="11">
      <formula>IF(E$4&lt;&gt;"",1,0)</formula>
    </cfRule>
  </conditionalFormatting>
  <conditionalFormatting sqref="D7:AY8 D9">
    <cfRule type="expression" dxfId="2" priority="10">
      <formula>IF(D$4&lt;&gt;"",1,0)</formula>
    </cfRule>
  </conditionalFormatting>
  <conditionalFormatting sqref="D6:AY6">
    <cfRule type="expression" dxfId="1" priority="2">
      <formula>IF(D$4&lt;&gt;"",1,0)</formula>
    </cfRule>
  </conditionalFormatting>
  <conditionalFormatting sqref="D5:AY5">
    <cfRule type="expression" dxfId="0" priority="1">
      <formula>IF(D$4&lt;&gt;"",1,0)</formula>
    </cfRule>
  </conditionalFormatting>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theme="2" tint="-0.249977111117893"/>
  </sheetPr>
  <dimension ref="B1:K39"/>
  <sheetViews>
    <sheetView topLeftCell="A26" workbookViewId="0">
      <selection activeCell="B39" sqref="B39"/>
    </sheetView>
  </sheetViews>
  <sheetFormatPr baseColWidth="10" defaultRowHeight="15" x14ac:dyDescent="0.25"/>
  <cols>
    <col min="1" max="1" width="5" style="1" customWidth="1"/>
    <col min="2" max="2" width="32.85546875" style="1" customWidth="1"/>
    <col min="3" max="3" width="6.85546875" style="1" customWidth="1"/>
    <col min="4" max="16384" width="11.42578125" style="1"/>
  </cols>
  <sheetData>
    <row r="1" spans="2:6" x14ac:dyDescent="0.25">
      <c r="B1" s="50" t="s">
        <v>57</v>
      </c>
    </row>
    <row r="3" spans="2:6" x14ac:dyDescent="0.25">
      <c r="B3" s="1" t="s">
        <v>55</v>
      </c>
    </row>
    <row r="4" spans="2:6" x14ac:dyDescent="0.25">
      <c r="B4" s="47" t="str">
        <f>IF('4R y 4.1.1 Aislación fachadas'!D16&lt;(10+'4R y 4.1.1 Aislación fachadas'!D15),B5,"Muy bueno")</f>
        <v>Bueno</v>
      </c>
      <c r="C4" s="5"/>
      <c r="D4" s="5"/>
    </row>
    <row r="5" spans="2:6" x14ac:dyDescent="0.25">
      <c r="B5" s="47" t="str">
        <f>IF('4R y 4.1.1 Aislación fachadas'!D16&lt;(5+'4R y 4.1.1 Aislación fachadas'!D15),'4R y 4.1.1 Aislación fachadas'!D13,"Bueno")</f>
        <v>Bueno</v>
      </c>
      <c r="C5" s="5"/>
      <c r="D5" s="5"/>
    </row>
    <row r="6" spans="2:6" x14ac:dyDescent="0.25">
      <c r="B6" s="5" t="s">
        <v>54</v>
      </c>
      <c r="C6" s="5"/>
      <c r="D6" s="5"/>
    </row>
    <row r="7" spans="2:6" x14ac:dyDescent="0.25">
      <c r="B7" s="47" t="s">
        <v>12</v>
      </c>
      <c r="C7" s="6"/>
      <c r="D7" s="48" t="s">
        <v>61</v>
      </c>
      <c r="E7" s="49"/>
    </row>
    <row r="8" spans="2:6" x14ac:dyDescent="0.25">
      <c r="B8" s="47" t="s">
        <v>13</v>
      </c>
      <c r="C8" s="5"/>
      <c r="D8" s="48" t="s">
        <v>14</v>
      </c>
      <c r="E8" s="49"/>
    </row>
    <row r="9" spans="2:6" x14ac:dyDescent="0.25">
      <c r="B9" s="47" t="s">
        <v>16</v>
      </c>
      <c r="C9" s="5"/>
      <c r="D9" s="48" t="s">
        <v>17</v>
      </c>
      <c r="E9" s="49"/>
    </row>
    <row r="10" spans="2:6" x14ac:dyDescent="0.25">
      <c r="B10" s="47" t="s">
        <v>20</v>
      </c>
      <c r="C10" s="5"/>
      <c r="D10" s="48" t="s">
        <v>21</v>
      </c>
      <c r="E10" s="49"/>
    </row>
    <row r="11" spans="2:6" s="10" customFormat="1" x14ac:dyDescent="0.25"/>
    <row r="12" spans="2:6" x14ac:dyDescent="0.25">
      <c r="B12" s="50" t="s">
        <v>56</v>
      </c>
    </row>
    <row r="14" spans="2:6" x14ac:dyDescent="0.25">
      <c r="D14" s="1" t="s">
        <v>65</v>
      </c>
    </row>
    <row r="15" spans="2:6" x14ac:dyDescent="0.25">
      <c r="B15" s="1" t="s">
        <v>55</v>
      </c>
      <c r="D15" s="54">
        <f>IF('4.1.2 Aislación entre recintos'!$G$6="3) Salud",1,0)</f>
        <v>0</v>
      </c>
    </row>
    <row r="16" spans="2:6" x14ac:dyDescent="0.25">
      <c r="B16" s="30" t="str">
        <f>IF('4.1.2 Aislación entre recintos'!E11="Cumple",B17,'4.1.2 Aislación entre recintos'!E11)</f>
        <v>Bueno</v>
      </c>
      <c r="D16" s="54">
        <f>IF('4.1.2 Aislación entre recintos'!$G$6="2) Educación",1,0)</f>
        <v>1</v>
      </c>
      <c r="F16" s="1" t="s">
        <v>59</v>
      </c>
    </row>
    <row r="17" spans="2:11" ht="15.75" thickBot="1" x14ac:dyDescent="0.3">
      <c r="B17" s="30" t="str">
        <f>IF('4.1.2 Aislación entre recintos'!E10&gt;=5,"Muy bueno",B18)</f>
        <v>Bueno</v>
      </c>
      <c r="D17" s="55">
        <f>IF('4.1.2 Aislación entre recintos'!E11="Excede L`n,W requerido",1,0)</f>
        <v>0</v>
      </c>
      <c r="F17" s="51"/>
      <c r="G17" s="51" t="s">
        <v>46</v>
      </c>
      <c r="H17" s="30" t="s">
        <v>47</v>
      </c>
      <c r="I17" s="51" t="s">
        <v>48</v>
      </c>
      <c r="J17" s="51" t="s">
        <v>45</v>
      </c>
      <c r="K17" s="30" t="s">
        <v>44</v>
      </c>
    </row>
    <row r="18" spans="2:11" ht="15.75" thickBot="1" x14ac:dyDescent="0.3">
      <c r="B18" s="30" t="str">
        <f>IF('4.1.2 Aislación entre recintos'!E10&gt;=0,"Bueno","Insuficiente")</f>
        <v>Bueno</v>
      </c>
      <c r="D18" s="56">
        <f>SUM(D15:D17)</f>
        <v>1</v>
      </c>
      <c r="F18" s="51" t="s">
        <v>46</v>
      </c>
      <c r="G18" s="51">
        <v>35</v>
      </c>
      <c r="H18" s="30">
        <v>50</v>
      </c>
      <c r="I18" s="51">
        <v>35</v>
      </c>
      <c r="J18" s="51">
        <v>35</v>
      </c>
      <c r="K18" s="30">
        <v>50</v>
      </c>
    </row>
    <row r="19" spans="2:11" x14ac:dyDescent="0.25">
      <c r="F19" s="51" t="s">
        <v>47</v>
      </c>
      <c r="G19" s="51">
        <v>50</v>
      </c>
      <c r="H19" s="30">
        <v>50</v>
      </c>
      <c r="I19" s="51">
        <v>0</v>
      </c>
      <c r="J19" s="51">
        <v>50</v>
      </c>
      <c r="K19" s="30">
        <v>50</v>
      </c>
    </row>
    <row r="20" spans="2:11" x14ac:dyDescent="0.25">
      <c r="B20" s="51"/>
      <c r="C20" s="52"/>
      <c r="D20" s="28">
        <f>COUNTIF(D21:D22,"Excede L`n,W requerido")</f>
        <v>0</v>
      </c>
      <c r="E20" s="7"/>
      <c r="F20" s="51" t="s">
        <v>48</v>
      </c>
      <c r="G20" s="51">
        <v>35</v>
      </c>
      <c r="H20" s="30">
        <v>0</v>
      </c>
      <c r="I20" s="51">
        <v>35</v>
      </c>
      <c r="J20" s="51">
        <v>45</v>
      </c>
      <c r="K20" s="30">
        <v>50</v>
      </c>
    </row>
    <row r="21" spans="2:11" ht="25.5" x14ac:dyDescent="0.25">
      <c r="B21" s="53" t="s">
        <v>51</v>
      </c>
      <c r="C21" s="52"/>
      <c r="D21" s="53" t="str">
        <f>IF('4.1.2 Aislación entre recintos'!H46&gt;65,"Excede L`n,W requerido","Cumple")</f>
        <v>Cumple</v>
      </c>
      <c r="E21" s="7"/>
      <c r="F21" s="51" t="s">
        <v>45</v>
      </c>
      <c r="G21" s="51">
        <v>35</v>
      </c>
      <c r="H21" s="30">
        <v>50</v>
      </c>
      <c r="I21" s="51">
        <v>45</v>
      </c>
      <c r="J21" s="51">
        <v>35</v>
      </c>
      <c r="K21" s="30">
        <v>50</v>
      </c>
    </row>
    <row r="22" spans="2:11" ht="25.5" x14ac:dyDescent="0.25">
      <c r="B22" s="53" t="s">
        <v>52</v>
      </c>
      <c r="C22" s="52"/>
      <c r="D22" s="53" t="str">
        <f>IF('4.1.2 Aislación entre recintos'!L46&gt;65,"Excede L`n,W requerido","Cumple")</f>
        <v>Cumple</v>
      </c>
      <c r="E22" s="7"/>
      <c r="F22" s="51" t="s">
        <v>44</v>
      </c>
      <c r="G22" s="51">
        <v>55</v>
      </c>
      <c r="H22" s="30">
        <v>50</v>
      </c>
      <c r="I22" s="51">
        <v>55</v>
      </c>
      <c r="J22" s="51">
        <v>55</v>
      </c>
      <c r="K22" s="30">
        <v>0</v>
      </c>
    </row>
    <row r="23" spans="2:11" s="10" customFormat="1" x14ac:dyDescent="0.25"/>
    <row r="24" spans="2:11" x14ac:dyDescent="0.25">
      <c r="B24" s="50" t="s">
        <v>98</v>
      </c>
    </row>
    <row r="26" spans="2:11" x14ac:dyDescent="0.25">
      <c r="B26" s="1" t="s">
        <v>100</v>
      </c>
    </row>
    <row r="27" spans="2:11" x14ac:dyDescent="0.25">
      <c r="B27" s="51" t="s">
        <v>88</v>
      </c>
      <c r="C27" s="177">
        <f>COUNTIF('4.2 Acondicionamiento acústico'!$C$29:$C$267,Tablas!B27)</f>
        <v>0</v>
      </c>
      <c r="D27" s="46" t="s">
        <v>97</v>
      </c>
      <c r="E27" s="7"/>
    </row>
    <row r="28" spans="2:11" x14ac:dyDescent="0.25">
      <c r="B28" s="51" t="s">
        <v>87</v>
      </c>
      <c r="C28" s="177">
        <f>COUNTIF('4.2 Acondicionamiento acústico'!$C$29:$C$267,Tablas!B28)</f>
        <v>0</v>
      </c>
      <c r="D28" s="30">
        <f>COUNTIFS('4.2 Acondicionamiento acústico'!B30:B267,"Cumplimiento TR del recinto",'4.2 Acondicionamiento acústico'!C30:C267,"No aplica")</f>
        <v>19</v>
      </c>
      <c r="E28" s="1" t="s">
        <v>205</v>
      </c>
    </row>
    <row r="29" spans="2:11" x14ac:dyDescent="0.25">
      <c r="B29" s="51" t="s">
        <v>113</v>
      </c>
      <c r="C29" s="177"/>
      <c r="D29" s="30">
        <f>COUNTIFS('4.2 Acondicionamiento acústico'!B30:B267,"Cumplimiento TR del recinto",'4.2 Acondicionamiento acústico'!C30:C267,"Sobresaliente")</f>
        <v>0</v>
      </c>
      <c r="E29" s="30" t="str">
        <f>IF(AND(D29&gt;0,D30=0,D31=0),"Sobresaliente",E30)</f>
        <v>Cumple</v>
      </c>
      <c r="F29" s="30" t="str">
        <f>IF(AND(D29&gt;0,D30=0,D31=0),"Cumple con requisitos de la tabla 8",F30)</f>
        <v>Cumple</v>
      </c>
    </row>
    <row r="30" spans="2:11" x14ac:dyDescent="0.25">
      <c r="B30" s="51" t="s">
        <v>90</v>
      </c>
      <c r="C30" s="177">
        <f>COUNTIF('4.2 Acondicionamiento acústico'!$C$29:$C$267,Tablas!B30)</f>
        <v>0</v>
      </c>
      <c r="D30" s="30">
        <f>COUNTIFS('4.2 Acondicionamiento acústico'!B30:B267,"Cumplimiento TR del recinto",'4.2 Acondicionamiento acústico'!C30:C267,"Cumple")</f>
        <v>0</v>
      </c>
      <c r="E30" s="30" t="str">
        <f>IF(AND(D31=0,D30&gt;0),"Cumple",E31)</f>
        <v>Cumple</v>
      </c>
      <c r="F30" s="30" t="str">
        <f>IF(AND(D31=0,D30&gt;0),"Mayor a lo definido en la tabla 8 y menor a 1,5 seg",F31)</f>
        <v>Cumple</v>
      </c>
    </row>
    <row r="31" spans="2:11" x14ac:dyDescent="0.25">
      <c r="B31" s="51" t="s">
        <v>86</v>
      </c>
      <c r="C31" s="177">
        <f>COUNTIF('4.2 Acondicionamiento acústico'!$C$29:$C$267,Tablas!B31)</f>
        <v>0</v>
      </c>
      <c r="D31" s="30">
        <f>COUNTIFS('4.2 Acondicionamiento acústico'!B30:B267,"Cumplimiento TR del recinto",'4.2 Acondicionamiento acústico'!C30:C267,"No cumple")</f>
        <v>0</v>
      </c>
      <c r="E31" s="30" t="str">
        <f>IF(D31&gt;0,"No cumple","Cumple")</f>
        <v>Cumple</v>
      </c>
      <c r="F31" s="30" t="str">
        <f>IF(D31&gt;0,"No cumple","Cumple")</f>
        <v>Cumple</v>
      </c>
    </row>
    <row r="32" spans="2:11" x14ac:dyDescent="0.25">
      <c r="B32" s="51" t="s">
        <v>84</v>
      </c>
      <c r="C32" s="177">
        <f>COUNTIF('4.2 Acondicionamiento acústico'!$C$29:$C$267,Tablas!B32)</f>
        <v>0</v>
      </c>
    </row>
    <row r="33" spans="2:8" x14ac:dyDescent="0.25">
      <c r="B33" s="51" t="s">
        <v>207</v>
      </c>
      <c r="C33" s="177"/>
      <c r="D33" s="46" t="s">
        <v>96</v>
      </c>
    </row>
    <row r="34" spans="2:8" x14ac:dyDescent="0.25">
      <c r="B34" s="51" t="s">
        <v>85</v>
      </c>
      <c r="C34" s="177">
        <f>COUNTIF('4.2 Acondicionamiento acústico'!$C$29:$C$267,Tablas!B34)</f>
        <v>0</v>
      </c>
      <c r="D34" s="30" t="str">
        <f>IF(E38&lt;&gt;0,"Faltan recintos por evaluar",E34)</f>
        <v>Cumple</v>
      </c>
      <c r="E34" s="30" t="str">
        <f>IF(D38=H38,"Cumple",F34)</f>
        <v>Cumple</v>
      </c>
      <c r="F34" s="30" t="str">
        <f>IF(E38=H38,"No hace evaluación","No cumple")</f>
        <v>No hace evaluación</v>
      </c>
    </row>
    <row r="35" spans="2:8" x14ac:dyDescent="0.25">
      <c r="C35" s="7"/>
      <c r="D35" s="51" t="str">
        <f>IF(D34="Faltan recintos por evaluar","Faltan recintos por evaluar",E35)</f>
        <v>Speech Transmision Index mayor a lo requerido</v>
      </c>
      <c r="E35" s="51" t="str">
        <f>IF(E34="Cumple", "Speech Transmision Index mayor a lo requerido", "Speech Transmision Index menor o igual a lo requerido")</f>
        <v>Speech Transmision Index mayor a lo requerido</v>
      </c>
    </row>
    <row r="36" spans="2:8" x14ac:dyDescent="0.25">
      <c r="C36" s="7"/>
    </row>
    <row r="37" spans="2:8" x14ac:dyDescent="0.25">
      <c r="C37" s="7"/>
      <c r="D37" s="1" t="s">
        <v>168</v>
      </c>
      <c r="E37" s="1" t="s">
        <v>169</v>
      </c>
      <c r="F37" s="1" t="s">
        <v>205</v>
      </c>
      <c r="G37" s="1" t="s">
        <v>167</v>
      </c>
      <c r="H37" s="1" t="s">
        <v>166</v>
      </c>
    </row>
    <row r="38" spans="2:8" x14ac:dyDescent="0.25">
      <c r="C38" s="7"/>
      <c r="D38" s="30">
        <f>COUNTIFS('4.2 Acondicionamiento acústico'!B30:B267,"Cumplimiento STI del recinto ",'4.2 Acondicionamiento acústico'!C30:C267,"Cumple")</f>
        <v>0</v>
      </c>
      <c r="E38" s="30">
        <f>(F38+H38)-E39</f>
        <v>0</v>
      </c>
      <c r="F38" s="30">
        <f>COUNTIFS('4.2 Acondicionamiento acústico'!B30:B267,"Cumplimiento STI del recinto ",'4.2 Acondicionamiento acústico'!C30:C267,"No aplica")</f>
        <v>20</v>
      </c>
      <c r="G38" s="30">
        <f>COUNTIFS('4.2 Acondicionamiento acústico'!B30:B267,"Cumplimiento STI del recinto ",'4.2 Acondicionamiento acústico'!C30:C267,"No cumple")</f>
        <v>0</v>
      </c>
      <c r="H38" s="30">
        <f>SUM(C27:C34)</f>
        <v>0</v>
      </c>
    </row>
    <row r="39" spans="2:8" x14ac:dyDescent="0.25">
      <c r="C39" s="7"/>
      <c r="E39" s="30">
        <f>COUNTIF('4.2 Acondicionamiento acústico'!B30:B267,"Cumplimiento STI del recinto ")</f>
        <v>20</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4R y 4.1.1 Aislación fachadas</vt:lpstr>
      <vt:lpstr>4.1.2 Aislación entre recintos</vt:lpstr>
      <vt:lpstr>4.2 Acondicionamiento acústico</vt:lpstr>
      <vt:lpstr>Resultados Acústica</vt:lpstr>
      <vt:lpstr>Tablas</vt:lpstr>
      <vt:lpstr>'4.1.2 Aislación entre recintos'!Área_de_impresión</vt:lpstr>
      <vt:lpstr>'4.2 Acondicionamiento acústico'!Área_de_impresión</vt:lpstr>
      <vt:lpstr>'4R y 4.1.1 Aislación fachadas'!Área_de_impresión</vt:lpstr>
      <vt:lpstr>'Resultados Acústica'!Área_de_impresión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pablo.canales</dc:creator>
  <cp:lastModifiedBy>Hermes Sepúlveda</cp:lastModifiedBy>
  <cp:lastPrinted>2015-01-21T02:00:30Z</cp:lastPrinted>
  <dcterms:created xsi:type="dcterms:W3CDTF">2014-05-30T13:46:02Z</dcterms:created>
  <dcterms:modified xsi:type="dcterms:W3CDTF">2015-01-21T16:23:22Z</dcterms:modified>
</cp:coreProperties>
</file>